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ECB2" lockStructure="1"/>
  <bookViews>
    <workbookView xWindow="120" yWindow="45" windowWidth="15180" windowHeight="8580"/>
  </bookViews>
  <sheets>
    <sheet name="MAIN" sheetId="1" r:id="rId1"/>
    <sheet name="MAIN Storage" sheetId="2" state="hidden" r:id="rId2"/>
    <sheet name="CropMain" sheetId="9" state="hidden" r:id="rId3"/>
    <sheet name="LivestockMain" sheetId="8" state="hidden" r:id="rId4"/>
    <sheet name="LivestockMain (2)" sheetId="10" r:id="rId5"/>
    <sheet name="Price" sheetId="3" r:id="rId6"/>
    <sheet name="Wean" sheetId="11" r:id="rId7"/>
    <sheet name="Weight" sheetId="4" r:id="rId8"/>
    <sheet name="Costs" sheetId="5" r:id="rId9"/>
    <sheet name="Margin" sheetId="6" r:id="rId10"/>
    <sheet name="Returns" sheetId="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Env1" localSheetId="2">#REF!</definedName>
    <definedName name="__Env1" localSheetId="3">#REF!</definedName>
    <definedName name="__Env1" localSheetId="4">#REF!</definedName>
    <definedName name="__Env1" localSheetId="6">#REF!</definedName>
    <definedName name="__Env1">#REF!</definedName>
    <definedName name="__Env2" localSheetId="2">#REF!</definedName>
    <definedName name="__Env2" localSheetId="3">#REF!</definedName>
    <definedName name="__Env2" localSheetId="4">#REF!</definedName>
    <definedName name="__Env2" localSheetId="6">#REF!</definedName>
    <definedName name="__Env2">#REF!</definedName>
    <definedName name="_Env1" localSheetId="2">#REF!</definedName>
    <definedName name="_Env1" localSheetId="3">#REF!</definedName>
    <definedName name="_Env1" localSheetId="4">#REF!</definedName>
    <definedName name="_Env1" localSheetId="6">#REF!</definedName>
    <definedName name="_Env1">#REF!</definedName>
    <definedName name="_Env2" localSheetId="2">#REF!</definedName>
    <definedName name="_Env2" localSheetId="3">#REF!</definedName>
    <definedName name="_Env2" localSheetId="4">#REF!</definedName>
    <definedName name="_Env2" localSheetId="6">#REF!</definedName>
    <definedName name="_Env2">#REF!</definedName>
    <definedName name="_Var11">'[1]Correlation Matrix and CSND Eco'!$B$41:$B$1040</definedName>
    <definedName name="_Var12">'[1]Correlation Matrix and CSND Eco'!$C$41:$C$1040</definedName>
    <definedName name="_Var13">'[1]Correlation Matrix and CSND Eco'!$D$41:$D$1040</definedName>
    <definedName name="A_hat" localSheetId="2">[2]Pen!#REF!</definedName>
    <definedName name="A_hat" localSheetId="3">[2]Pen!#REF!</definedName>
    <definedName name="A_hat" localSheetId="4">[2]Pen!#REF!</definedName>
    <definedName name="A_hat" localSheetId="6">[2]Pen!#REF!</definedName>
    <definedName name="A_hat">[2]Pen!#REF!</definedName>
    <definedName name="BetaFn" localSheetId="8">Costs!$AB$28</definedName>
    <definedName name="BetaFn" localSheetId="9">Margin!$AB$28</definedName>
    <definedName name="BetaFn" localSheetId="10">Returns!$AB$28</definedName>
    <definedName name="BetaFn" localSheetId="6">Wean!$AB$28</definedName>
    <definedName name="BetaFn" localSheetId="7">Weight!$AB$28</definedName>
    <definedName name="BetaFn">Price!$AB$28</definedName>
    <definedName name="Count1">'[3]Economic Data Input'!$B$14</definedName>
    <definedName name="Crops" localSheetId="2">#REF!</definedName>
    <definedName name="Crops" localSheetId="3">#REF!</definedName>
    <definedName name="Crops" localSheetId="4">#REF!</definedName>
    <definedName name="Crops" localSheetId="6">#REF!</definedName>
    <definedName name="Crops">#REF!</definedName>
    <definedName name="Crops1" localSheetId="2">#REF!</definedName>
    <definedName name="Crops1" localSheetId="3">#REF!</definedName>
    <definedName name="Crops1" localSheetId="4">#REF!</definedName>
    <definedName name="Crops1" localSheetId="6">#REF!</definedName>
    <definedName name="Crops1">#REF!</definedName>
    <definedName name="cum">'[4]Making Histogram - Just Paste'!$S$3:INDEX('[4]Making Histogram - Just Paste'!$S$3:$S$103,101-COUNTBLANK('[4]Making Histogram - Just Paste'!$S$3:$S$103))</definedName>
    <definedName name="Data">'[5]Histogram 5 values'!$B$19:$B$118</definedName>
    <definedName name="Econ1" localSheetId="2">#REF!</definedName>
    <definedName name="Econ1" localSheetId="3">#REF!</definedName>
    <definedName name="Econ1" localSheetId="4">#REF!</definedName>
    <definedName name="Econ1" localSheetId="6">#REF!</definedName>
    <definedName name="Econ1">#REF!</definedName>
    <definedName name="Econ2" localSheetId="2">#REF!</definedName>
    <definedName name="Econ2" localSheetId="3">#REF!</definedName>
    <definedName name="Econ2" localSheetId="4">#REF!</definedName>
    <definedName name="Econ2" localSheetId="6">#REF!</definedName>
    <definedName name="Econ2">#REF!</definedName>
    <definedName name="EconVar1">'[3]Economic Data Input'!$B$19:$B$1018</definedName>
    <definedName name="EconVar2">'[3]Economic Data Input'!$E$19:$E$1018</definedName>
    <definedName name="EconVar3">'[3]Economic Data Input'!$H$19:$H$1018</definedName>
    <definedName name="EconVarLink">'[3]Stochastic Efficiency Econ'!$A$17:$A$1016</definedName>
    <definedName name="EconVarLink1">'[6]SERF ECON SIMULATED'!$A$17:$A$1016</definedName>
    <definedName name="EconVarLink2">'[6]SERF ECON SIMULATED'!$B$17:$B$1016</definedName>
    <definedName name="EconVarLink3">'[6]SERF ECON SIMULATED'!$C$17:$C$1016</definedName>
    <definedName name="EnvVar1">'[3]Environmental Data Input'!$B$19:$B$1018</definedName>
    <definedName name="EnvVar11">'[6]Environmental Data Input 1'!$B$19:$B$1018</definedName>
    <definedName name="EnvVar12">'[6]Environmental Data Input 1'!$E$19:$E$1018</definedName>
    <definedName name="EnvVar13">'[6]Environmental Data Input 1'!$H$19:$H$1018</definedName>
    <definedName name="EnvVar1Link1">'[6]SERF ENV 1'!$A$17:$A$1016</definedName>
    <definedName name="EnvVar1Link2">'[6]SERF ENV 1'!$B$17:$B$1016</definedName>
    <definedName name="EnvVar1Link3">'[6]SERF ENV 1'!$C$17:$C$1016</definedName>
    <definedName name="EnvVar2">'[3]Environmental Data Input'!$E$19:$E$1018</definedName>
    <definedName name="EnvVar21">'[6]Environmental Data Input 2'!$B$19:$B$1018</definedName>
    <definedName name="EnvVar22">'[6]Environmental Data Input 2'!$E$19:$E$1018</definedName>
    <definedName name="EnvVar23">'[6]Environmental Data Input 2'!$H$19:$H$1018</definedName>
    <definedName name="EnvVar2Link1">'[6]SERF ENV 2'!$A$17:$A$1016</definedName>
    <definedName name="EnvVar2Link2">'[6]SERF ENV 2'!$B$17:$B$1016</definedName>
    <definedName name="EnvVar2Link3">'[6]SERF ENV 2'!$C$17:$C$1016</definedName>
    <definedName name="EnvVar3">'[3]Environmental Data Input'!$H$19:$H$1018</definedName>
    <definedName name="EnvVar31">'[6]Environmental Data Input 3'!$B$19:$B$1018</definedName>
    <definedName name="EnvVar32">'[6]Environmental Data Input 3'!$E$19:$E$1018</definedName>
    <definedName name="EnvVar33">'[6]Environmental Data Input 3'!$H$19:$H$1018</definedName>
    <definedName name="EnvVar3Link1">'[6]SERF ENV 3'!$A$17:$A$1016</definedName>
    <definedName name="EnvVar3Link2">'[6]SERF ENV 3'!$B$17:$B$1016</definedName>
    <definedName name="EnvVar3Link3">'[6]SERF ENV 3'!$C$17:$C$1016</definedName>
    <definedName name="EnvVarLinkN1" localSheetId="2">#REF!</definedName>
    <definedName name="EnvVarLinkN1" localSheetId="3">#REF!</definedName>
    <definedName name="EnvVarLinkN1" localSheetId="4">#REF!</definedName>
    <definedName name="EnvVarLinkN1" localSheetId="6">#REF!</definedName>
    <definedName name="EnvVarLinkN1">#REF!</definedName>
    <definedName name="EnvVarLinkN2" localSheetId="2">#REF!</definedName>
    <definedName name="EnvVarLinkN2" localSheetId="3">#REF!</definedName>
    <definedName name="EnvVarLinkN2" localSheetId="4">#REF!</definedName>
    <definedName name="EnvVarLinkN2" localSheetId="6">#REF!</definedName>
    <definedName name="EnvVarLinkN2">#REF!</definedName>
    <definedName name="EnvVarLinkN3" localSheetId="2">#REF!</definedName>
    <definedName name="EnvVarLinkN3" localSheetId="3">#REF!</definedName>
    <definedName name="EnvVarLinkN3" localSheetId="4">#REF!</definedName>
    <definedName name="EnvVarLinkN3" localSheetId="6">#REF!</definedName>
    <definedName name="EnvVarLinkN3">#REF!</definedName>
    <definedName name="freq">'[4]Making Histogram - Just Paste'!$Q$3:INDEX('[4]Making Histogram - Just Paste'!$Q$3:$Q$103,101-COUNTBLANK('[4]Making Histogram - Just Paste'!$Q$3:$Q$103))</definedName>
    <definedName name="GammaA" localSheetId="8">Costs!$AB$25</definedName>
    <definedName name="GammaA" localSheetId="9">Margin!$AB$25</definedName>
    <definedName name="GammaA" localSheetId="10">Returns!$AB$25</definedName>
    <definedName name="GammaA" localSheetId="6">Wean!$AB$25</definedName>
    <definedName name="GammaA" localSheetId="7">Weight!$AB$25</definedName>
    <definedName name="GammaA">Price!$AB$25</definedName>
    <definedName name="GammaAB" localSheetId="8">Costs!$AB$27</definedName>
    <definedName name="GammaAB" localSheetId="9">Margin!$AB$27</definedName>
    <definedName name="GammaAB" localSheetId="10">Returns!$AB$27</definedName>
    <definedName name="GammaAB" localSheetId="6">Wean!$AB$27</definedName>
    <definedName name="GammaAB" localSheetId="7">Weight!$AB$27</definedName>
    <definedName name="GammaAB">Price!$AB$27</definedName>
    <definedName name="GammaB" localSheetId="8">Costs!$AB$26</definedName>
    <definedName name="GammaB" localSheetId="9">Margin!$AB$26</definedName>
    <definedName name="GammaB" localSheetId="10">Returns!$AB$26</definedName>
    <definedName name="GammaB" localSheetId="6">Wean!$AB$26</definedName>
    <definedName name="GammaB" localSheetId="7">Weight!$AB$26</definedName>
    <definedName name="GammaB">Price!$AB$26</definedName>
    <definedName name="Interval" localSheetId="8">Costs!$AB$8</definedName>
    <definedName name="Interval" localSheetId="9">Margin!$AB$8</definedName>
    <definedName name="Interval" localSheetId="10">Returns!$AB$8</definedName>
    <definedName name="Interval" localSheetId="6">Wean!$AB$8</definedName>
    <definedName name="Interval" localSheetId="7">Weight!$AB$8</definedName>
    <definedName name="Interval">Price!$AB$8</definedName>
    <definedName name="k_hat" localSheetId="2">[2]Pen!#REF!</definedName>
    <definedName name="k_hat" localSheetId="3">[2]Pen!#REF!</definedName>
    <definedName name="k_hat" localSheetId="4">[2]Pen!#REF!</definedName>
    <definedName name="k_hat" localSheetId="6">[2]Pen!#REF!</definedName>
    <definedName name="k_hat">[2]Pen!#REF!</definedName>
    <definedName name="Max" localSheetId="8">Costs!$AB$12</definedName>
    <definedName name="Max" localSheetId="9">Margin!$AB$12</definedName>
    <definedName name="Max" localSheetId="10">Returns!$AB$12</definedName>
    <definedName name="Max" localSheetId="6">Wean!$AB$12</definedName>
    <definedName name="Max" localSheetId="7">Weight!$AB$12</definedName>
    <definedName name="Max">Price!$AB$12</definedName>
    <definedName name="Mean" localSheetId="8">Costs!$AB$16</definedName>
    <definedName name="Mean" localSheetId="9">Margin!$AB$16</definedName>
    <definedName name="Mean" localSheetId="10">Returns!$AB$16</definedName>
    <definedName name="Mean" localSheetId="6">Wean!$AB$16</definedName>
    <definedName name="Mean" localSheetId="7">Weight!$AB$16</definedName>
    <definedName name="Mean">Price!$AB$16</definedName>
    <definedName name="Mean1">'[3]Multivaraite Stochastic Dominan'!$B$35</definedName>
    <definedName name="Mean2">'[3]Multivaraite Stochastic Dominan'!$C$34</definedName>
    <definedName name="Mean3">'[3]Multivaraite Stochastic Dominan'!$D$35</definedName>
    <definedName name="Median" localSheetId="8">Costs!$AC$66</definedName>
    <definedName name="Median" localSheetId="9">Margin!$AC$66</definedName>
    <definedName name="Median" localSheetId="10">Returns!$AC$66</definedName>
    <definedName name="Median" localSheetId="6">Wean!$AC$66</definedName>
    <definedName name="Median" localSheetId="7">Weight!$AC$66</definedName>
    <definedName name="Median">Price!$AC$66</definedName>
    <definedName name="Min" localSheetId="8">Costs!$AB$11</definedName>
    <definedName name="Min" localSheetId="9">Margin!$AB$11</definedName>
    <definedName name="Min" localSheetId="10">Returns!$AB$11</definedName>
    <definedName name="Min" localSheetId="6">Wean!$AB$11</definedName>
    <definedName name="Min" localSheetId="7">Weight!$AB$11</definedName>
    <definedName name="Min">Price!$AB$11</definedName>
    <definedName name="Mode" localSheetId="8">Costs!$AB$13</definedName>
    <definedName name="Mode" localSheetId="9">Margin!$AB$13</definedName>
    <definedName name="Mode" localSheetId="10">Returns!$AB$13</definedName>
    <definedName name="Mode" localSheetId="6">Wean!$AB$13</definedName>
    <definedName name="Mode" localSheetId="7">Weight!$AB$13</definedName>
    <definedName name="Mode">Price!$AB$13</definedName>
    <definedName name="N">[7]ELCE!$U$14</definedName>
    <definedName name="name">'[4]Making Histogram - Just Paste'!$A$19:INDEX('[4]Making Histogram - Just Paste'!$A$19:$A$65536,COUNTA('[4]Making Histogram - Just Paste'!$A$19:$A$65536))</definedName>
    <definedName name="P">[7]ELCE!$U$15</definedName>
    <definedName name="Pfeed" localSheetId="2">[2]Pen!#REF!</definedName>
    <definedName name="Pfeed" localSheetId="3">[2]Pen!#REF!</definedName>
    <definedName name="Pfeed" localSheetId="4">[2]Pen!#REF!</definedName>
    <definedName name="Pfeed" localSheetId="6">[2]Pen!#REF!</definedName>
    <definedName name="Pfeed">[2]Pen!#REF!</definedName>
    <definedName name="_xlnm.Print_Area" localSheetId="0">MAIN!$A$1:$M$44</definedName>
    <definedName name="Pw" localSheetId="2">[2]Pen!#REF!</definedName>
    <definedName name="Pw" localSheetId="3">[2]Pen!#REF!</definedName>
    <definedName name="Pw" localSheetId="4">[2]Pen!#REF!</definedName>
    <definedName name="Pw" localSheetId="6">[2]Pen!#REF!</definedName>
    <definedName name="Pw">[2]Pen!#REF!</definedName>
    <definedName name="select1">'[6]Economic Data Input'!$B$3</definedName>
    <definedName name="Select2">'[6]Economic Data Input'!$D$3</definedName>
    <definedName name="Select3">'[6]Economic Data Input'!$G$3</definedName>
    <definedName name="Select4">'[6]Environmental Data Input 1'!$B$5</definedName>
    <definedName name="Select5">'[6]Environmental Data Input 2'!$B$5</definedName>
    <definedName name="Select6">'[6]Environmental Data Input 3'!$B$5</definedName>
    <definedName name="sencount" hidden="1">1</definedName>
    <definedName name="ShapeA" localSheetId="8">Costs!$AB$19</definedName>
    <definedName name="ShapeA" localSheetId="9">Margin!$AB$19</definedName>
    <definedName name="ShapeA" localSheetId="10">Returns!$AB$19</definedName>
    <definedName name="ShapeA" localSheetId="6">Wean!$AB$19</definedName>
    <definedName name="ShapeA" localSheetId="7">Weight!$AB$19</definedName>
    <definedName name="ShapeA">Price!$AB$19</definedName>
    <definedName name="ShapeB" localSheetId="8">Costs!$AB$20</definedName>
    <definedName name="ShapeB" localSheetId="9">Margin!$AB$20</definedName>
    <definedName name="ShapeB" localSheetId="10">Returns!$AB$20</definedName>
    <definedName name="ShapeB" localSheetId="6">Wean!$AB$20</definedName>
    <definedName name="ShapeB" localSheetId="7">Weight!$AB$20</definedName>
    <definedName name="ShapeB">Price!$AB$20</definedName>
    <definedName name="share">'[4]Making Histogram - Just Paste'!$R$3:INDEX('[4]Making Histogram - Just Paste'!$R$3:$R$103,101-COUNTBLANK('[4]Making Histogram - Just Paste'!$R$3:$R$103))</definedName>
    <definedName name="StdDev" localSheetId="8">Costs!$AB$17</definedName>
    <definedName name="StdDev" localSheetId="9">Margin!$AB$17</definedName>
    <definedName name="StdDev" localSheetId="10">Returns!$AB$17</definedName>
    <definedName name="StdDev" localSheetId="6">Wean!$AB$17</definedName>
    <definedName name="StdDev" localSheetId="7">Weight!$AB$17</definedName>
    <definedName name="StdDev">Price!$AB$17</definedName>
    <definedName name="SumMprofitT2star" localSheetId="2">[2]Pen!#REF!</definedName>
    <definedName name="SumMprofitT2star" localSheetId="3">[2]Pen!#REF!</definedName>
    <definedName name="SumMprofitT2star" localSheetId="4">[2]Pen!#REF!</definedName>
    <definedName name="SumMprofitT2star" localSheetId="6">[2]Pen!#REF!</definedName>
    <definedName name="SumMprofitT2star">[2]Pen!#REF!</definedName>
    <definedName name="SumMprofitT3star" localSheetId="2">[2]Pen!#REF!</definedName>
    <definedName name="SumMprofitT3star" localSheetId="3">[2]Pen!#REF!</definedName>
    <definedName name="SumMprofitT3star" localSheetId="4">[2]Pen!#REF!</definedName>
    <definedName name="SumMprofitT3star" localSheetId="6">[2]Pen!#REF!</definedName>
    <definedName name="SumMprofitT3star">[2]Pen!#REF!</definedName>
    <definedName name="SumMprofitTstar" localSheetId="2">[2]Pen!#REF!</definedName>
    <definedName name="SumMprofitTstar" localSheetId="3">[2]Pen!#REF!</definedName>
    <definedName name="SumMprofitTstar" localSheetId="4">[2]Pen!#REF!</definedName>
    <definedName name="SumMprofitTstar" localSheetId="6">[2]Pen!#REF!</definedName>
    <definedName name="SumMprofitTstar">[2]Pen!#REF!</definedName>
    <definedName name="t" localSheetId="2">[2]Pen!#REF!</definedName>
    <definedName name="t" localSheetId="3">[2]Pen!#REF!</definedName>
    <definedName name="t" localSheetId="4">[2]Pen!#REF!</definedName>
    <definedName name="t" localSheetId="6">[2]Pen!#REF!</definedName>
    <definedName name="t">[2]Pen!#REF!</definedName>
    <definedName name="tt" localSheetId="2">[2]Pen!#REF!</definedName>
    <definedName name="tt" localSheetId="3">[2]Pen!#REF!</definedName>
    <definedName name="tt" localSheetId="4">[2]Pen!#REF!</definedName>
    <definedName name="tt" localSheetId="6">[2]Pen!#REF!</definedName>
    <definedName name="tt">[2]Pen!#REF!</definedName>
    <definedName name="ttt" localSheetId="2">[2]Pen!#REF!</definedName>
    <definedName name="ttt" localSheetId="3">[2]Pen!#REF!</definedName>
    <definedName name="ttt" localSheetId="4">[2]Pen!#REF!</definedName>
    <definedName name="ttt" localSheetId="6">[2]Pen!#REF!</definedName>
    <definedName name="ttt">[2]Pen!#REF!</definedName>
  </definedNames>
  <calcPr calcId="145621"/>
</workbook>
</file>

<file path=xl/calcChain.xml><?xml version="1.0" encoding="utf-8"?>
<calcChain xmlns="http://schemas.openxmlformats.org/spreadsheetml/2006/main">
  <c r="AB19" i="5" l="1"/>
  <c r="C5" i="1" l="1"/>
  <c r="B5" i="1"/>
  <c r="K3" i="2" l="1"/>
  <c r="K2" i="2"/>
  <c r="I3" i="2"/>
  <c r="I2" i="2"/>
  <c r="AB13" i="11"/>
  <c r="AB12" i="11"/>
  <c r="C8" i="11" s="1"/>
  <c r="AB11" i="11"/>
  <c r="AC73" i="11"/>
  <c r="AC72" i="11"/>
  <c r="AC64" i="11"/>
  <c r="AC17" i="11"/>
  <c r="AC16" i="11"/>
  <c r="AC13" i="11"/>
  <c r="AC12" i="11"/>
  <c r="AC11" i="11"/>
  <c r="AC8" i="11"/>
  <c r="J1" i="2"/>
  <c r="J2" i="2"/>
  <c r="J3" i="2"/>
  <c r="A36" i="2"/>
  <c r="B36" i="2"/>
  <c r="E36" i="2"/>
  <c r="A37" i="2"/>
  <c r="B37" i="2"/>
  <c r="E37" i="2"/>
  <c r="A38" i="2"/>
  <c r="B38" i="2"/>
  <c r="E38" i="2"/>
  <c r="A39" i="2"/>
  <c r="B39" i="2"/>
  <c r="E39" i="2"/>
  <c r="E32" i="2"/>
  <c r="E13" i="2"/>
  <c r="E12" i="2"/>
  <c r="C5" i="2"/>
  <c r="B5" i="2"/>
  <c r="E40" i="1"/>
  <c r="E32" i="1"/>
  <c r="E14" i="1"/>
  <c r="E33" i="1" l="1"/>
  <c r="K29" i="1" s="1"/>
  <c r="AA32" i="11"/>
  <c r="AB16" i="11"/>
  <c r="AB19" i="11" s="1"/>
  <c r="AB17" i="11"/>
  <c r="AA62" i="11"/>
  <c r="AA33" i="11" s="1"/>
  <c r="AB8" i="11"/>
  <c r="C9" i="11"/>
  <c r="E14" i="2"/>
  <c r="E33" i="2" s="1"/>
  <c r="E5" i="2"/>
  <c r="E7" i="2" s="1"/>
  <c r="E5" i="1"/>
  <c r="E7" i="1" s="1"/>
  <c r="E34" i="1" s="1"/>
  <c r="E41" i="1" s="1"/>
  <c r="E44" i="1" s="1"/>
  <c r="E32" i="8"/>
  <c r="C5" i="8"/>
  <c r="B5" i="8"/>
  <c r="D21" i="10"/>
  <c r="D22" i="10"/>
  <c r="D20" i="10"/>
  <c r="K31" i="1" l="1"/>
  <c r="AA34" i="11"/>
  <c r="C5" i="11"/>
  <c r="C6" i="11"/>
  <c r="AB73" i="11"/>
  <c r="AB72" i="11"/>
  <c r="AB20" i="11"/>
  <c r="AB18" i="11" s="1"/>
  <c r="C4" i="11"/>
  <c r="E5" i="8"/>
  <c r="E32" i="9"/>
  <c r="D24" i="9"/>
  <c r="E24" i="9" s="1"/>
  <c r="E25" i="9" s="1"/>
  <c r="E13" i="9"/>
  <c r="E12" i="9"/>
  <c r="E11" i="9"/>
  <c r="E10" i="9"/>
  <c r="E7" i="9"/>
  <c r="E5" i="9"/>
  <c r="E40" i="8"/>
  <c r="E13" i="8"/>
  <c r="E12" i="8"/>
  <c r="K373" i="2" l="1"/>
  <c r="K407" i="2"/>
  <c r="K341" i="2"/>
  <c r="K391" i="2"/>
  <c r="K325" i="2"/>
  <c r="K357" i="2"/>
  <c r="K383" i="2"/>
  <c r="K399" i="2"/>
  <c r="K317" i="2"/>
  <c r="K333" i="2"/>
  <c r="K349" i="2"/>
  <c r="K365" i="2"/>
  <c r="K379" i="2"/>
  <c r="K387" i="2"/>
  <c r="K395" i="2"/>
  <c r="K403" i="2"/>
  <c r="K411" i="2"/>
  <c r="K419" i="2"/>
  <c r="K427" i="2"/>
  <c r="K435" i="2"/>
  <c r="K443" i="2"/>
  <c r="K451" i="2"/>
  <c r="K459" i="2"/>
  <c r="K467" i="2"/>
  <c r="K4" i="2"/>
  <c r="K12" i="2"/>
  <c r="K20" i="2"/>
  <c r="K28" i="2"/>
  <c r="K36" i="2"/>
  <c r="K44" i="2"/>
  <c r="K52" i="2"/>
  <c r="K60" i="2"/>
  <c r="K68" i="2"/>
  <c r="K76" i="2"/>
  <c r="K84" i="2"/>
  <c r="K92" i="2"/>
  <c r="K100" i="2"/>
  <c r="K108" i="2"/>
  <c r="K116" i="2"/>
  <c r="K124" i="2"/>
  <c r="K132" i="2"/>
  <c r="K140" i="2"/>
  <c r="K148" i="2"/>
  <c r="K156" i="2"/>
  <c r="K164" i="2"/>
  <c r="K172" i="2"/>
  <c r="K180" i="2"/>
  <c r="K188" i="2"/>
  <c r="K196" i="2"/>
  <c r="K204" i="2"/>
  <c r="K212" i="2"/>
  <c r="K220" i="2"/>
  <c r="K228" i="2"/>
  <c r="K236" i="2"/>
  <c r="K244" i="2"/>
  <c r="K252" i="2"/>
  <c r="K260" i="2"/>
  <c r="K268" i="2"/>
  <c r="K276" i="2"/>
  <c r="K284" i="2"/>
  <c r="K292" i="2"/>
  <c r="K300" i="2"/>
  <c r="K308" i="2"/>
  <c r="K316" i="2"/>
  <c r="K324" i="2"/>
  <c r="K332" i="2"/>
  <c r="K340" i="2"/>
  <c r="K348" i="2"/>
  <c r="K356" i="2"/>
  <c r="K364" i="2"/>
  <c r="K372" i="2"/>
  <c r="K380" i="2"/>
  <c r="K388" i="2"/>
  <c r="K396" i="2"/>
  <c r="K404" i="2"/>
  <c r="K412" i="2"/>
  <c r="K420" i="2"/>
  <c r="K428" i="2"/>
  <c r="K436" i="2"/>
  <c r="K448" i="2"/>
  <c r="K460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481" i="2"/>
  <c r="K489" i="2"/>
  <c r="K497" i="2"/>
  <c r="K505" i="2"/>
  <c r="K513" i="2"/>
  <c r="K521" i="2"/>
  <c r="K529" i="2"/>
  <c r="K537" i="2"/>
  <c r="K545" i="2"/>
  <c r="K553" i="2"/>
  <c r="K561" i="2"/>
  <c r="K569" i="2"/>
  <c r="K577" i="2"/>
  <c r="K585" i="2"/>
  <c r="K593" i="2"/>
  <c r="K601" i="2"/>
  <c r="K609" i="2"/>
  <c r="K617" i="2"/>
  <c r="K625" i="2"/>
  <c r="K633" i="2"/>
  <c r="K641" i="2"/>
  <c r="K649" i="2"/>
  <c r="K657" i="2"/>
  <c r="K665" i="2"/>
  <c r="K673" i="2"/>
  <c r="K681" i="2"/>
  <c r="K689" i="2"/>
  <c r="K697" i="2"/>
  <c r="K705" i="2"/>
  <c r="K713" i="2"/>
  <c r="K721" i="2"/>
  <c r="K729" i="2"/>
  <c r="K737" i="2"/>
  <c r="K745" i="2"/>
  <c r="K753" i="2"/>
  <c r="K761" i="2"/>
  <c r="K769" i="2"/>
  <c r="K777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889" i="2"/>
  <c r="K897" i="2"/>
  <c r="K905" i="2"/>
  <c r="K913" i="2"/>
  <c r="K921" i="2"/>
  <c r="K929" i="2"/>
  <c r="K937" i="2"/>
  <c r="K945" i="2"/>
  <c r="K953" i="2"/>
  <c r="K961" i="2"/>
  <c r="K969" i="2"/>
  <c r="K977" i="2"/>
  <c r="K985" i="2"/>
  <c r="K993" i="2"/>
  <c r="K1001" i="2"/>
  <c r="K480" i="2"/>
  <c r="K488" i="2"/>
  <c r="K496" i="2"/>
  <c r="K504" i="2"/>
  <c r="K512" i="2"/>
  <c r="K520" i="2"/>
  <c r="K528" i="2"/>
  <c r="K536" i="2"/>
  <c r="K544" i="2"/>
  <c r="K552" i="2"/>
  <c r="K560" i="2"/>
  <c r="K568" i="2"/>
  <c r="K576" i="2"/>
  <c r="K584" i="2"/>
  <c r="K592" i="2"/>
  <c r="K600" i="2"/>
  <c r="K608" i="2"/>
  <c r="K616" i="2"/>
  <c r="K624" i="2"/>
  <c r="K632" i="2"/>
  <c r="K640" i="2"/>
  <c r="K648" i="2"/>
  <c r="K656" i="2"/>
  <c r="K664" i="2"/>
  <c r="K672" i="2"/>
  <c r="K680" i="2"/>
  <c r="K688" i="2"/>
  <c r="K696" i="2"/>
  <c r="K704" i="2"/>
  <c r="K712" i="2"/>
  <c r="K720" i="2"/>
  <c r="K728" i="2"/>
  <c r="K736" i="2"/>
  <c r="K744" i="2"/>
  <c r="K752" i="2"/>
  <c r="K760" i="2"/>
  <c r="K768" i="2"/>
  <c r="K776" i="2"/>
  <c r="K784" i="2"/>
  <c r="K792" i="2"/>
  <c r="K800" i="2"/>
  <c r="K808" i="2"/>
  <c r="K816" i="2"/>
  <c r="K824" i="2"/>
  <c r="K832" i="2"/>
  <c r="K840" i="2"/>
  <c r="K848" i="2"/>
  <c r="K856" i="2"/>
  <c r="K864" i="2"/>
  <c r="K872" i="2"/>
  <c r="K880" i="2"/>
  <c r="K888" i="2"/>
  <c r="K896" i="2"/>
  <c r="K904" i="2"/>
  <c r="K912" i="2"/>
  <c r="K920" i="2"/>
  <c r="K928" i="2"/>
  <c r="K936" i="2"/>
  <c r="K944" i="2"/>
  <c r="K952" i="2"/>
  <c r="K960" i="2"/>
  <c r="K968" i="2"/>
  <c r="K976" i="2"/>
  <c r="K984" i="2"/>
  <c r="K992" i="2"/>
  <c r="K1000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61" i="2"/>
  <c r="K53" i="2"/>
  <c r="K45" i="2"/>
  <c r="K37" i="2"/>
  <c r="K29" i="2"/>
  <c r="K21" i="2"/>
  <c r="K13" i="2"/>
  <c r="K475" i="2"/>
  <c r="K483" i="2"/>
  <c r="K491" i="2"/>
  <c r="K499" i="2"/>
  <c r="K507" i="2"/>
  <c r="K515" i="2"/>
  <c r="K523" i="2"/>
  <c r="K531" i="2"/>
  <c r="K539" i="2"/>
  <c r="K547" i="2"/>
  <c r="K555" i="2"/>
  <c r="K563" i="2"/>
  <c r="K571" i="2"/>
  <c r="K579" i="2"/>
  <c r="K587" i="2"/>
  <c r="K595" i="2"/>
  <c r="K603" i="2"/>
  <c r="K611" i="2"/>
  <c r="K619" i="2"/>
  <c r="K627" i="2"/>
  <c r="K635" i="2"/>
  <c r="K643" i="2"/>
  <c r="K651" i="2"/>
  <c r="K659" i="2"/>
  <c r="K667" i="2"/>
  <c r="K675" i="2"/>
  <c r="K683" i="2"/>
  <c r="K691" i="2"/>
  <c r="K699" i="2"/>
  <c r="K707" i="2"/>
  <c r="K715" i="2"/>
  <c r="K723" i="2"/>
  <c r="K731" i="2"/>
  <c r="K739" i="2"/>
  <c r="K747" i="2"/>
  <c r="K755" i="2"/>
  <c r="K763" i="2"/>
  <c r="K771" i="2"/>
  <c r="K779" i="2"/>
  <c r="K787" i="2"/>
  <c r="K795" i="2"/>
  <c r="K803" i="2"/>
  <c r="K811" i="2"/>
  <c r="K819" i="2"/>
  <c r="K827" i="2"/>
  <c r="K835" i="2"/>
  <c r="K843" i="2"/>
  <c r="K851" i="2"/>
  <c r="K859" i="2"/>
  <c r="K867" i="2"/>
  <c r="K875" i="2"/>
  <c r="K883" i="2"/>
  <c r="K891" i="2"/>
  <c r="K899" i="2"/>
  <c r="K907" i="2"/>
  <c r="K915" i="2"/>
  <c r="K923" i="2"/>
  <c r="K931" i="2"/>
  <c r="K939" i="2"/>
  <c r="K947" i="2"/>
  <c r="K955" i="2"/>
  <c r="K963" i="2"/>
  <c r="K971" i="2"/>
  <c r="K979" i="2"/>
  <c r="K987" i="2"/>
  <c r="K995" i="2"/>
  <c r="K1003" i="2"/>
  <c r="K482" i="2"/>
  <c r="K490" i="2"/>
  <c r="K498" i="2"/>
  <c r="K506" i="2"/>
  <c r="K514" i="2"/>
  <c r="K522" i="2"/>
  <c r="K530" i="2"/>
  <c r="K538" i="2"/>
  <c r="K546" i="2"/>
  <c r="K554" i="2"/>
  <c r="K562" i="2"/>
  <c r="K570" i="2"/>
  <c r="K578" i="2"/>
  <c r="K586" i="2"/>
  <c r="K594" i="2"/>
  <c r="K602" i="2"/>
  <c r="K610" i="2"/>
  <c r="K618" i="2"/>
  <c r="K626" i="2"/>
  <c r="K634" i="2"/>
  <c r="K642" i="2"/>
  <c r="K650" i="2"/>
  <c r="K658" i="2"/>
  <c r="K666" i="2"/>
  <c r="K674" i="2"/>
  <c r="K682" i="2"/>
  <c r="K690" i="2"/>
  <c r="K698" i="2"/>
  <c r="K706" i="2"/>
  <c r="K714" i="2"/>
  <c r="K722" i="2"/>
  <c r="K730" i="2"/>
  <c r="K738" i="2"/>
  <c r="K746" i="2"/>
  <c r="K754" i="2"/>
  <c r="K762" i="2"/>
  <c r="K770" i="2"/>
  <c r="K778" i="2"/>
  <c r="K786" i="2"/>
  <c r="K794" i="2"/>
  <c r="K802" i="2"/>
  <c r="K810" i="2"/>
  <c r="K818" i="2"/>
  <c r="K826" i="2"/>
  <c r="K834" i="2"/>
  <c r="K842" i="2"/>
  <c r="K850" i="2"/>
  <c r="K858" i="2"/>
  <c r="K866" i="2"/>
  <c r="K874" i="2"/>
  <c r="K882" i="2"/>
  <c r="K890" i="2"/>
  <c r="K898" i="2"/>
  <c r="K906" i="2"/>
  <c r="K914" i="2"/>
  <c r="K922" i="2"/>
  <c r="K930" i="2"/>
  <c r="K938" i="2"/>
  <c r="K946" i="2"/>
  <c r="K954" i="2"/>
  <c r="K962" i="2"/>
  <c r="K970" i="2"/>
  <c r="K978" i="2"/>
  <c r="K986" i="2"/>
  <c r="K994" i="2"/>
  <c r="K1002" i="2"/>
  <c r="K329" i="2"/>
  <c r="K345" i="2"/>
  <c r="K361" i="2"/>
  <c r="K377" i="2"/>
  <c r="K385" i="2"/>
  <c r="K393" i="2"/>
  <c r="K401" i="2"/>
  <c r="K409" i="2"/>
  <c r="K417" i="2"/>
  <c r="K425" i="2"/>
  <c r="K433" i="2"/>
  <c r="K441" i="2"/>
  <c r="K449" i="2"/>
  <c r="K457" i="2"/>
  <c r="K465" i="2"/>
  <c r="K473" i="2"/>
  <c r="K10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38" i="2"/>
  <c r="K146" i="2"/>
  <c r="K154" i="2"/>
  <c r="K162" i="2"/>
  <c r="K170" i="2"/>
  <c r="K178" i="2"/>
  <c r="K186" i="2"/>
  <c r="K194" i="2"/>
  <c r="K202" i="2"/>
  <c r="K210" i="2"/>
  <c r="K218" i="2"/>
  <c r="K226" i="2"/>
  <c r="K234" i="2"/>
  <c r="K242" i="2"/>
  <c r="K250" i="2"/>
  <c r="K258" i="2"/>
  <c r="K266" i="2"/>
  <c r="K274" i="2"/>
  <c r="K282" i="2"/>
  <c r="K290" i="2"/>
  <c r="K298" i="2"/>
  <c r="K306" i="2"/>
  <c r="K314" i="2"/>
  <c r="K322" i="2"/>
  <c r="K330" i="2"/>
  <c r="K338" i="2"/>
  <c r="K346" i="2"/>
  <c r="K354" i="2"/>
  <c r="K362" i="2"/>
  <c r="K370" i="2"/>
  <c r="K378" i="2"/>
  <c r="K386" i="2"/>
  <c r="K394" i="2"/>
  <c r="K402" i="2"/>
  <c r="K410" i="2"/>
  <c r="K418" i="2"/>
  <c r="K426" i="2"/>
  <c r="K434" i="2"/>
  <c r="K442" i="2"/>
  <c r="K450" i="2"/>
  <c r="K458" i="2"/>
  <c r="K466" i="2"/>
  <c r="K474" i="2"/>
  <c r="K456" i="2"/>
  <c r="K472" i="2"/>
  <c r="K415" i="2"/>
  <c r="K423" i="2"/>
  <c r="K431" i="2"/>
  <c r="K439" i="2"/>
  <c r="K447" i="2"/>
  <c r="K455" i="2"/>
  <c r="K463" i="2"/>
  <c r="K471" i="2"/>
  <c r="K8" i="2"/>
  <c r="K16" i="2"/>
  <c r="K24" i="2"/>
  <c r="K32" i="2"/>
  <c r="K40" i="2"/>
  <c r="K48" i="2"/>
  <c r="K56" i="2"/>
  <c r="K64" i="2"/>
  <c r="K72" i="2"/>
  <c r="K80" i="2"/>
  <c r="K88" i="2"/>
  <c r="K96" i="2"/>
  <c r="K104" i="2"/>
  <c r="K112" i="2"/>
  <c r="K120" i="2"/>
  <c r="K128" i="2"/>
  <c r="K136" i="2"/>
  <c r="K144" i="2"/>
  <c r="K152" i="2"/>
  <c r="K160" i="2"/>
  <c r="K168" i="2"/>
  <c r="K176" i="2"/>
  <c r="K184" i="2"/>
  <c r="K192" i="2"/>
  <c r="K200" i="2"/>
  <c r="K208" i="2"/>
  <c r="K216" i="2"/>
  <c r="K224" i="2"/>
  <c r="K232" i="2"/>
  <c r="K240" i="2"/>
  <c r="K248" i="2"/>
  <c r="K256" i="2"/>
  <c r="K264" i="2"/>
  <c r="K272" i="2"/>
  <c r="K280" i="2"/>
  <c r="K288" i="2"/>
  <c r="K296" i="2"/>
  <c r="K304" i="2"/>
  <c r="K312" i="2"/>
  <c r="K320" i="2"/>
  <c r="K328" i="2"/>
  <c r="K336" i="2"/>
  <c r="K344" i="2"/>
  <c r="K352" i="2"/>
  <c r="K360" i="2"/>
  <c r="K368" i="2"/>
  <c r="K376" i="2"/>
  <c r="K384" i="2"/>
  <c r="K392" i="2"/>
  <c r="K400" i="2"/>
  <c r="K408" i="2"/>
  <c r="K416" i="2"/>
  <c r="K424" i="2"/>
  <c r="K432" i="2"/>
  <c r="K440" i="2"/>
  <c r="K452" i="2"/>
  <c r="K468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K27" i="2"/>
  <c r="K19" i="2"/>
  <c r="K11" i="2"/>
  <c r="K477" i="2"/>
  <c r="K485" i="2"/>
  <c r="K493" i="2"/>
  <c r="K501" i="2"/>
  <c r="K509" i="2"/>
  <c r="K517" i="2"/>
  <c r="K525" i="2"/>
  <c r="K533" i="2"/>
  <c r="K541" i="2"/>
  <c r="K549" i="2"/>
  <c r="K557" i="2"/>
  <c r="K565" i="2"/>
  <c r="K573" i="2"/>
  <c r="K581" i="2"/>
  <c r="K589" i="2"/>
  <c r="K597" i="2"/>
  <c r="K605" i="2"/>
  <c r="K613" i="2"/>
  <c r="K621" i="2"/>
  <c r="K629" i="2"/>
  <c r="K637" i="2"/>
  <c r="K645" i="2"/>
  <c r="K653" i="2"/>
  <c r="K661" i="2"/>
  <c r="K669" i="2"/>
  <c r="K677" i="2"/>
  <c r="K685" i="2"/>
  <c r="K693" i="2"/>
  <c r="K701" i="2"/>
  <c r="K709" i="2"/>
  <c r="K717" i="2"/>
  <c r="K725" i="2"/>
  <c r="K733" i="2"/>
  <c r="K741" i="2"/>
  <c r="K749" i="2"/>
  <c r="K757" i="2"/>
  <c r="K765" i="2"/>
  <c r="K773" i="2"/>
  <c r="K781" i="2"/>
  <c r="K789" i="2"/>
  <c r="K797" i="2"/>
  <c r="K805" i="2"/>
  <c r="K813" i="2"/>
  <c r="K821" i="2"/>
  <c r="K829" i="2"/>
  <c r="K837" i="2"/>
  <c r="K845" i="2"/>
  <c r="K853" i="2"/>
  <c r="K861" i="2"/>
  <c r="K869" i="2"/>
  <c r="K877" i="2"/>
  <c r="K885" i="2"/>
  <c r="K893" i="2"/>
  <c r="K901" i="2"/>
  <c r="K909" i="2"/>
  <c r="K917" i="2"/>
  <c r="K925" i="2"/>
  <c r="K933" i="2"/>
  <c r="K941" i="2"/>
  <c r="K949" i="2"/>
  <c r="K957" i="2"/>
  <c r="K965" i="2"/>
  <c r="K973" i="2"/>
  <c r="K981" i="2"/>
  <c r="K989" i="2"/>
  <c r="K997" i="2"/>
  <c r="K476" i="2"/>
  <c r="K484" i="2"/>
  <c r="K492" i="2"/>
  <c r="K500" i="2"/>
  <c r="K508" i="2"/>
  <c r="K516" i="2"/>
  <c r="K524" i="2"/>
  <c r="K532" i="2"/>
  <c r="K540" i="2"/>
  <c r="K548" i="2"/>
  <c r="K556" i="2"/>
  <c r="K564" i="2"/>
  <c r="K572" i="2"/>
  <c r="K580" i="2"/>
  <c r="K588" i="2"/>
  <c r="K596" i="2"/>
  <c r="K604" i="2"/>
  <c r="K612" i="2"/>
  <c r="K620" i="2"/>
  <c r="K628" i="2"/>
  <c r="K636" i="2"/>
  <c r="K644" i="2"/>
  <c r="K652" i="2"/>
  <c r="K660" i="2"/>
  <c r="K668" i="2"/>
  <c r="K676" i="2"/>
  <c r="K684" i="2"/>
  <c r="K692" i="2"/>
  <c r="K700" i="2"/>
  <c r="K708" i="2"/>
  <c r="K716" i="2"/>
  <c r="K724" i="2"/>
  <c r="K732" i="2"/>
  <c r="K740" i="2"/>
  <c r="K748" i="2"/>
  <c r="K756" i="2"/>
  <c r="K764" i="2"/>
  <c r="K772" i="2"/>
  <c r="K780" i="2"/>
  <c r="K788" i="2"/>
  <c r="K796" i="2"/>
  <c r="K804" i="2"/>
  <c r="K812" i="2"/>
  <c r="K820" i="2"/>
  <c r="K828" i="2"/>
  <c r="K836" i="2"/>
  <c r="K844" i="2"/>
  <c r="K852" i="2"/>
  <c r="K860" i="2"/>
  <c r="K868" i="2"/>
  <c r="K876" i="2"/>
  <c r="K884" i="2"/>
  <c r="K892" i="2"/>
  <c r="K900" i="2"/>
  <c r="K908" i="2"/>
  <c r="K916" i="2"/>
  <c r="K924" i="2"/>
  <c r="K932" i="2"/>
  <c r="K940" i="2"/>
  <c r="K948" i="2"/>
  <c r="K956" i="2"/>
  <c r="K964" i="2"/>
  <c r="K972" i="2"/>
  <c r="K980" i="2"/>
  <c r="K988" i="2"/>
  <c r="K996" i="2"/>
  <c r="K5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9" i="2"/>
  <c r="K479" i="2"/>
  <c r="K487" i="2"/>
  <c r="K495" i="2"/>
  <c r="K503" i="2"/>
  <c r="K511" i="2"/>
  <c r="K519" i="2"/>
  <c r="K527" i="2"/>
  <c r="K535" i="2"/>
  <c r="K543" i="2"/>
  <c r="K551" i="2"/>
  <c r="K559" i="2"/>
  <c r="K567" i="2"/>
  <c r="K575" i="2"/>
  <c r="K583" i="2"/>
  <c r="K591" i="2"/>
  <c r="K599" i="2"/>
  <c r="K607" i="2"/>
  <c r="K615" i="2"/>
  <c r="K623" i="2"/>
  <c r="K631" i="2"/>
  <c r="K639" i="2"/>
  <c r="K647" i="2"/>
  <c r="K655" i="2"/>
  <c r="K663" i="2"/>
  <c r="K671" i="2"/>
  <c r="K679" i="2"/>
  <c r="K687" i="2"/>
  <c r="K695" i="2"/>
  <c r="K703" i="2"/>
  <c r="K711" i="2"/>
  <c r="K719" i="2"/>
  <c r="K727" i="2"/>
  <c r="K735" i="2"/>
  <c r="K743" i="2"/>
  <c r="K751" i="2"/>
  <c r="K759" i="2"/>
  <c r="K767" i="2"/>
  <c r="K775" i="2"/>
  <c r="K783" i="2"/>
  <c r="K791" i="2"/>
  <c r="K799" i="2"/>
  <c r="K807" i="2"/>
  <c r="K815" i="2"/>
  <c r="K823" i="2"/>
  <c r="K831" i="2"/>
  <c r="K839" i="2"/>
  <c r="K847" i="2"/>
  <c r="K855" i="2"/>
  <c r="K863" i="2"/>
  <c r="K871" i="2"/>
  <c r="K879" i="2"/>
  <c r="K887" i="2"/>
  <c r="K895" i="2"/>
  <c r="K903" i="2"/>
  <c r="K911" i="2"/>
  <c r="K919" i="2"/>
  <c r="K927" i="2"/>
  <c r="K935" i="2"/>
  <c r="K943" i="2"/>
  <c r="K951" i="2"/>
  <c r="K959" i="2"/>
  <c r="K967" i="2"/>
  <c r="K975" i="2"/>
  <c r="K983" i="2"/>
  <c r="K991" i="2"/>
  <c r="K999" i="2"/>
  <c r="K478" i="2"/>
  <c r="K486" i="2"/>
  <c r="K494" i="2"/>
  <c r="K502" i="2"/>
  <c r="K510" i="2"/>
  <c r="K518" i="2"/>
  <c r="K526" i="2"/>
  <c r="K534" i="2"/>
  <c r="K542" i="2"/>
  <c r="K550" i="2"/>
  <c r="K558" i="2"/>
  <c r="K566" i="2"/>
  <c r="K574" i="2"/>
  <c r="K582" i="2"/>
  <c r="K590" i="2"/>
  <c r="K598" i="2"/>
  <c r="K606" i="2"/>
  <c r="K614" i="2"/>
  <c r="K622" i="2"/>
  <c r="K630" i="2"/>
  <c r="K638" i="2"/>
  <c r="K646" i="2"/>
  <c r="K654" i="2"/>
  <c r="K662" i="2"/>
  <c r="K670" i="2"/>
  <c r="K678" i="2"/>
  <c r="K686" i="2"/>
  <c r="K694" i="2"/>
  <c r="K702" i="2"/>
  <c r="K710" i="2"/>
  <c r="K718" i="2"/>
  <c r="K726" i="2"/>
  <c r="K734" i="2"/>
  <c r="K742" i="2"/>
  <c r="K750" i="2"/>
  <c r="K758" i="2"/>
  <c r="K766" i="2"/>
  <c r="K774" i="2"/>
  <c r="K782" i="2"/>
  <c r="K790" i="2"/>
  <c r="K798" i="2"/>
  <c r="K806" i="2"/>
  <c r="K814" i="2"/>
  <c r="K822" i="2"/>
  <c r="K830" i="2"/>
  <c r="K838" i="2"/>
  <c r="K846" i="2"/>
  <c r="K854" i="2"/>
  <c r="K862" i="2"/>
  <c r="K870" i="2"/>
  <c r="K878" i="2"/>
  <c r="K886" i="2"/>
  <c r="K894" i="2"/>
  <c r="K902" i="2"/>
  <c r="K910" i="2"/>
  <c r="K918" i="2"/>
  <c r="K926" i="2"/>
  <c r="K934" i="2"/>
  <c r="K942" i="2"/>
  <c r="K950" i="2"/>
  <c r="K958" i="2"/>
  <c r="K966" i="2"/>
  <c r="K974" i="2"/>
  <c r="K982" i="2"/>
  <c r="K990" i="2"/>
  <c r="K998" i="2"/>
  <c r="K321" i="2"/>
  <c r="K337" i="2"/>
  <c r="K353" i="2"/>
  <c r="K369" i="2"/>
  <c r="K381" i="2"/>
  <c r="K389" i="2"/>
  <c r="K397" i="2"/>
  <c r="K405" i="2"/>
  <c r="K413" i="2"/>
  <c r="K421" i="2"/>
  <c r="K429" i="2"/>
  <c r="K437" i="2"/>
  <c r="K445" i="2"/>
  <c r="K453" i="2"/>
  <c r="K461" i="2"/>
  <c r="K469" i="2"/>
  <c r="K6" i="2"/>
  <c r="K14" i="2"/>
  <c r="K22" i="2"/>
  <c r="K30" i="2"/>
  <c r="K38" i="2"/>
  <c r="K46" i="2"/>
  <c r="K54" i="2"/>
  <c r="K62" i="2"/>
  <c r="K70" i="2"/>
  <c r="K78" i="2"/>
  <c r="K86" i="2"/>
  <c r="K94" i="2"/>
  <c r="K102" i="2"/>
  <c r="K110" i="2"/>
  <c r="K118" i="2"/>
  <c r="K126" i="2"/>
  <c r="K134" i="2"/>
  <c r="K142" i="2"/>
  <c r="K150" i="2"/>
  <c r="K158" i="2"/>
  <c r="K166" i="2"/>
  <c r="K174" i="2"/>
  <c r="K182" i="2"/>
  <c r="K190" i="2"/>
  <c r="K198" i="2"/>
  <c r="K206" i="2"/>
  <c r="K214" i="2"/>
  <c r="K222" i="2"/>
  <c r="K230" i="2"/>
  <c r="K238" i="2"/>
  <c r="K246" i="2"/>
  <c r="K254" i="2"/>
  <c r="K262" i="2"/>
  <c r="K270" i="2"/>
  <c r="K278" i="2"/>
  <c r="K286" i="2"/>
  <c r="K294" i="2"/>
  <c r="K302" i="2"/>
  <c r="K310" i="2"/>
  <c r="K318" i="2"/>
  <c r="K326" i="2"/>
  <c r="K334" i="2"/>
  <c r="K342" i="2"/>
  <c r="K350" i="2"/>
  <c r="K358" i="2"/>
  <c r="K366" i="2"/>
  <c r="K374" i="2"/>
  <c r="K382" i="2"/>
  <c r="K390" i="2"/>
  <c r="K398" i="2"/>
  <c r="K406" i="2"/>
  <c r="K414" i="2"/>
  <c r="K422" i="2"/>
  <c r="K430" i="2"/>
  <c r="K438" i="2"/>
  <c r="K446" i="2"/>
  <c r="K454" i="2"/>
  <c r="K462" i="2"/>
  <c r="K470" i="2"/>
  <c r="K444" i="2"/>
  <c r="K464" i="2"/>
  <c r="K313" i="2"/>
  <c r="AC66" i="11"/>
  <c r="AC65" i="11"/>
  <c r="AC69" i="11"/>
  <c r="AA35" i="11"/>
  <c r="AC34" i="11"/>
  <c r="AC68" i="11"/>
  <c r="AC67" i="11"/>
  <c r="C7" i="11"/>
  <c r="AC33" i="11"/>
  <c r="AB32" i="11" s="1"/>
  <c r="E14" i="8"/>
  <c r="E7" i="8"/>
  <c r="D18" i="9"/>
  <c r="E18" i="9" s="1"/>
  <c r="E19" i="9" s="1"/>
  <c r="E26" i="9" s="1"/>
  <c r="E27" i="9" s="1"/>
  <c r="E33" i="9" s="1"/>
  <c r="E36" i="9" s="1"/>
  <c r="AB12" i="5"/>
  <c r="AB11" i="5"/>
  <c r="AB13" i="5"/>
  <c r="AB12" i="4"/>
  <c r="AB11" i="4"/>
  <c r="AB13" i="4"/>
  <c r="AB12" i="3"/>
  <c r="C8" i="3" s="1"/>
  <c r="AB11" i="3"/>
  <c r="AB13" i="3"/>
  <c r="E43" i="2"/>
  <c r="O1003" i="2"/>
  <c r="AC8" i="7"/>
  <c r="AC11" i="7"/>
  <c r="AC12" i="7"/>
  <c r="AC13" i="7"/>
  <c r="AC16" i="7"/>
  <c r="AC17" i="7"/>
  <c r="AC64" i="7"/>
  <c r="AC72" i="7"/>
  <c r="AC73" i="7"/>
  <c r="O3" i="2"/>
  <c r="O2" i="2"/>
  <c r="H1002" i="2"/>
  <c r="O1002" i="2" s="1"/>
  <c r="H1001" i="2"/>
  <c r="O1001" i="2" s="1"/>
  <c r="H1000" i="2"/>
  <c r="O1000" i="2" s="1"/>
  <c r="H999" i="2"/>
  <c r="O999" i="2" s="1"/>
  <c r="H998" i="2"/>
  <c r="O998" i="2" s="1"/>
  <c r="H997" i="2"/>
  <c r="O997" i="2" s="1"/>
  <c r="H996" i="2"/>
  <c r="O996" i="2" s="1"/>
  <c r="H995" i="2"/>
  <c r="O995" i="2" s="1"/>
  <c r="H994" i="2"/>
  <c r="O994" i="2" s="1"/>
  <c r="H993" i="2"/>
  <c r="O993" i="2" s="1"/>
  <c r="H992" i="2"/>
  <c r="O992" i="2" s="1"/>
  <c r="H991" i="2"/>
  <c r="O991" i="2" s="1"/>
  <c r="H990" i="2"/>
  <c r="O990" i="2" s="1"/>
  <c r="H989" i="2"/>
  <c r="O989" i="2" s="1"/>
  <c r="H988" i="2"/>
  <c r="O988" i="2" s="1"/>
  <c r="H987" i="2"/>
  <c r="O987" i="2" s="1"/>
  <c r="H986" i="2"/>
  <c r="O986" i="2" s="1"/>
  <c r="H985" i="2"/>
  <c r="O985" i="2" s="1"/>
  <c r="H984" i="2"/>
  <c r="O984" i="2" s="1"/>
  <c r="H983" i="2"/>
  <c r="O983" i="2" s="1"/>
  <c r="H982" i="2"/>
  <c r="O982" i="2" s="1"/>
  <c r="H981" i="2"/>
  <c r="O981" i="2" s="1"/>
  <c r="H980" i="2"/>
  <c r="O980" i="2" s="1"/>
  <c r="H979" i="2"/>
  <c r="O979" i="2" s="1"/>
  <c r="H978" i="2"/>
  <c r="O978" i="2" s="1"/>
  <c r="H977" i="2"/>
  <c r="O977" i="2" s="1"/>
  <c r="H976" i="2"/>
  <c r="O976" i="2" s="1"/>
  <c r="H975" i="2"/>
  <c r="O975" i="2" s="1"/>
  <c r="H974" i="2"/>
  <c r="O974" i="2" s="1"/>
  <c r="H973" i="2"/>
  <c r="O973" i="2" s="1"/>
  <c r="H972" i="2"/>
  <c r="O972" i="2" s="1"/>
  <c r="H971" i="2"/>
  <c r="O971" i="2" s="1"/>
  <c r="H970" i="2"/>
  <c r="O970" i="2" s="1"/>
  <c r="H969" i="2"/>
  <c r="O969" i="2" s="1"/>
  <c r="H968" i="2"/>
  <c r="O968" i="2" s="1"/>
  <c r="H967" i="2"/>
  <c r="O967" i="2" s="1"/>
  <c r="H966" i="2"/>
  <c r="O966" i="2" s="1"/>
  <c r="H965" i="2"/>
  <c r="O965" i="2" s="1"/>
  <c r="H964" i="2"/>
  <c r="O964" i="2" s="1"/>
  <c r="H963" i="2"/>
  <c r="O963" i="2" s="1"/>
  <c r="H962" i="2"/>
  <c r="O962" i="2" s="1"/>
  <c r="H961" i="2"/>
  <c r="O961" i="2" s="1"/>
  <c r="H960" i="2"/>
  <c r="O960" i="2" s="1"/>
  <c r="H959" i="2"/>
  <c r="O959" i="2" s="1"/>
  <c r="H958" i="2"/>
  <c r="O958" i="2" s="1"/>
  <c r="H957" i="2"/>
  <c r="O957" i="2" s="1"/>
  <c r="H956" i="2"/>
  <c r="O956" i="2" s="1"/>
  <c r="H955" i="2"/>
  <c r="O955" i="2" s="1"/>
  <c r="H954" i="2"/>
  <c r="O954" i="2" s="1"/>
  <c r="H953" i="2"/>
  <c r="O953" i="2" s="1"/>
  <c r="H952" i="2"/>
  <c r="O952" i="2" s="1"/>
  <c r="H951" i="2"/>
  <c r="O951" i="2" s="1"/>
  <c r="H950" i="2"/>
  <c r="O950" i="2" s="1"/>
  <c r="H949" i="2"/>
  <c r="O949" i="2" s="1"/>
  <c r="H948" i="2"/>
  <c r="O948" i="2" s="1"/>
  <c r="H947" i="2"/>
  <c r="O947" i="2" s="1"/>
  <c r="H946" i="2"/>
  <c r="O946" i="2" s="1"/>
  <c r="H945" i="2"/>
  <c r="O945" i="2" s="1"/>
  <c r="H944" i="2"/>
  <c r="O944" i="2" s="1"/>
  <c r="H943" i="2"/>
  <c r="O943" i="2" s="1"/>
  <c r="H942" i="2"/>
  <c r="O942" i="2" s="1"/>
  <c r="H941" i="2"/>
  <c r="O941" i="2" s="1"/>
  <c r="H940" i="2"/>
  <c r="O940" i="2" s="1"/>
  <c r="H939" i="2"/>
  <c r="O939" i="2" s="1"/>
  <c r="H938" i="2"/>
  <c r="O938" i="2" s="1"/>
  <c r="H937" i="2"/>
  <c r="O937" i="2" s="1"/>
  <c r="H936" i="2"/>
  <c r="O936" i="2" s="1"/>
  <c r="H935" i="2"/>
  <c r="O935" i="2" s="1"/>
  <c r="H934" i="2"/>
  <c r="O934" i="2" s="1"/>
  <c r="H933" i="2"/>
  <c r="O933" i="2" s="1"/>
  <c r="H932" i="2"/>
  <c r="O932" i="2" s="1"/>
  <c r="H931" i="2"/>
  <c r="O931" i="2" s="1"/>
  <c r="H930" i="2"/>
  <c r="O930" i="2" s="1"/>
  <c r="H929" i="2"/>
  <c r="O929" i="2" s="1"/>
  <c r="H928" i="2"/>
  <c r="O928" i="2" s="1"/>
  <c r="H927" i="2"/>
  <c r="O927" i="2" s="1"/>
  <c r="H926" i="2"/>
  <c r="O926" i="2" s="1"/>
  <c r="H925" i="2"/>
  <c r="O925" i="2" s="1"/>
  <c r="H924" i="2"/>
  <c r="O924" i="2" s="1"/>
  <c r="H923" i="2"/>
  <c r="O923" i="2" s="1"/>
  <c r="H922" i="2"/>
  <c r="O922" i="2" s="1"/>
  <c r="H921" i="2"/>
  <c r="O921" i="2" s="1"/>
  <c r="H920" i="2"/>
  <c r="O920" i="2" s="1"/>
  <c r="H919" i="2"/>
  <c r="O919" i="2" s="1"/>
  <c r="H918" i="2"/>
  <c r="O918" i="2" s="1"/>
  <c r="H917" i="2"/>
  <c r="O917" i="2" s="1"/>
  <c r="H916" i="2"/>
  <c r="O916" i="2" s="1"/>
  <c r="H915" i="2"/>
  <c r="O915" i="2" s="1"/>
  <c r="H914" i="2"/>
  <c r="O914" i="2" s="1"/>
  <c r="H913" i="2"/>
  <c r="O913" i="2" s="1"/>
  <c r="H912" i="2"/>
  <c r="O912" i="2" s="1"/>
  <c r="H911" i="2"/>
  <c r="O911" i="2" s="1"/>
  <c r="H910" i="2"/>
  <c r="O910" i="2" s="1"/>
  <c r="H909" i="2"/>
  <c r="O909" i="2" s="1"/>
  <c r="H908" i="2"/>
  <c r="O908" i="2" s="1"/>
  <c r="H907" i="2"/>
  <c r="O907" i="2" s="1"/>
  <c r="H906" i="2"/>
  <c r="O906" i="2" s="1"/>
  <c r="H905" i="2"/>
  <c r="O905" i="2" s="1"/>
  <c r="H904" i="2"/>
  <c r="O904" i="2" s="1"/>
  <c r="H903" i="2"/>
  <c r="O903" i="2" s="1"/>
  <c r="H902" i="2"/>
  <c r="O902" i="2" s="1"/>
  <c r="H901" i="2"/>
  <c r="O901" i="2" s="1"/>
  <c r="H900" i="2"/>
  <c r="O900" i="2" s="1"/>
  <c r="H899" i="2"/>
  <c r="O899" i="2" s="1"/>
  <c r="H898" i="2"/>
  <c r="O898" i="2" s="1"/>
  <c r="H897" i="2"/>
  <c r="O897" i="2" s="1"/>
  <c r="H896" i="2"/>
  <c r="O896" i="2" s="1"/>
  <c r="H895" i="2"/>
  <c r="O895" i="2" s="1"/>
  <c r="H894" i="2"/>
  <c r="O894" i="2" s="1"/>
  <c r="H893" i="2"/>
  <c r="O893" i="2" s="1"/>
  <c r="H892" i="2"/>
  <c r="O892" i="2" s="1"/>
  <c r="H891" i="2"/>
  <c r="O891" i="2" s="1"/>
  <c r="H890" i="2"/>
  <c r="O890" i="2" s="1"/>
  <c r="H889" i="2"/>
  <c r="O889" i="2" s="1"/>
  <c r="H888" i="2"/>
  <c r="O888" i="2" s="1"/>
  <c r="H887" i="2"/>
  <c r="O887" i="2" s="1"/>
  <c r="H886" i="2"/>
  <c r="O886" i="2" s="1"/>
  <c r="H885" i="2"/>
  <c r="O885" i="2" s="1"/>
  <c r="H884" i="2"/>
  <c r="O884" i="2" s="1"/>
  <c r="H883" i="2"/>
  <c r="O883" i="2" s="1"/>
  <c r="H882" i="2"/>
  <c r="O882" i="2" s="1"/>
  <c r="H881" i="2"/>
  <c r="O881" i="2" s="1"/>
  <c r="H880" i="2"/>
  <c r="O880" i="2" s="1"/>
  <c r="H879" i="2"/>
  <c r="O879" i="2" s="1"/>
  <c r="H878" i="2"/>
  <c r="O878" i="2" s="1"/>
  <c r="H877" i="2"/>
  <c r="O877" i="2" s="1"/>
  <c r="H876" i="2"/>
  <c r="O876" i="2" s="1"/>
  <c r="H875" i="2"/>
  <c r="O875" i="2" s="1"/>
  <c r="H874" i="2"/>
  <c r="O874" i="2" s="1"/>
  <c r="H873" i="2"/>
  <c r="O873" i="2" s="1"/>
  <c r="H872" i="2"/>
  <c r="O872" i="2" s="1"/>
  <c r="H871" i="2"/>
  <c r="O871" i="2" s="1"/>
  <c r="H870" i="2"/>
  <c r="O870" i="2" s="1"/>
  <c r="H869" i="2"/>
  <c r="O869" i="2" s="1"/>
  <c r="H868" i="2"/>
  <c r="O868" i="2" s="1"/>
  <c r="H867" i="2"/>
  <c r="O867" i="2" s="1"/>
  <c r="H866" i="2"/>
  <c r="O866" i="2" s="1"/>
  <c r="H865" i="2"/>
  <c r="O865" i="2" s="1"/>
  <c r="H864" i="2"/>
  <c r="O864" i="2" s="1"/>
  <c r="H863" i="2"/>
  <c r="O863" i="2" s="1"/>
  <c r="H862" i="2"/>
  <c r="O862" i="2" s="1"/>
  <c r="H861" i="2"/>
  <c r="O861" i="2" s="1"/>
  <c r="H860" i="2"/>
  <c r="O860" i="2" s="1"/>
  <c r="H859" i="2"/>
  <c r="O859" i="2" s="1"/>
  <c r="H858" i="2"/>
  <c r="O858" i="2" s="1"/>
  <c r="H857" i="2"/>
  <c r="O857" i="2" s="1"/>
  <c r="H856" i="2"/>
  <c r="O856" i="2" s="1"/>
  <c r="H855" i="2"/>
  <c r="O855" i="2" s="1"/>
  <c r="H854" i="2"/>
  <c r="O854" i="2" s="1"/>
  <c r="H853" i="2"/>
  <c r="O853" i="2" s="1"/>
  <c r="H852" i="2"/>
  <c r="O852" i="2" s="1"/>
  <c r="H851" i="2"/>
  <c r="O851" i="2" s="1"/>
  <c r="H850" i="2"/>
  <c r="O850" i="2" s="1"/>
  <c r="H849" i="2"/>
  <c r="O849" i="2" s="1"/>
  <c r="H848" i="2"/>
  <c r="O848" i="2" s="1"/>
  <c r="H847" i="2"/>
  <c r="O847" i="2" s="1"/>
  <c r="H846" i="2"/>
  <c r="O846" i="2" s="1"/>
  <c r="H845" i="2"/>
  <c r="O845" i="2" s="1"/>
  <c r="H844" i="2"/>
  <c r="O844" i="2" s="1"/>
  <c r="H843" i="2"/>
  <c r="O843" i="2" s="1"/>
  <c r="H842" i="2"/>
  <c r="O842" i="2" s="1"/>
  <c r="H841" i="2"/>
  <c r="O841" i="2" s="1"/>
  <c r="H840" i="2"/>
  <c r="O840" i="2" s="1"/>
  <c r="H839" i="2"/>
  <c r="O839" i="2" s="1"/>
  <c r="H838" i="2"/>
  <c r="O838" i="2" s="1"/>
  <c r="H837" i="2"/>
  <c r="O837" i="2" s="1"/>
  <c r="H836" i="2"/>
  <c r="O836" i="2" s="1"/>
  <c r="H835" i="2"/>
  <c r="O835" i="2" s="1"/>
  <c r="H834" i="2"/>
  <c r="O834" i="2" s="1"/>
  <c r="H833" i="2"/>
  <c r="O833" i="2" s="1"/>
  <c r="H832" i="2"/>
  <c r="O832" i="2" s="1"/>
  <c r="H831" i="2"/>
  <c r="O831" i="2" s="1"/>
  <c r="H830" i="2"/>
  <c r="O830" i="2" s="1"/>
  <c r="H829" i="2"/>
  <c r="O829" i="2" s="1"/>
  <c r="H828" i="2"/>
  <c r="O828" i="2" s="1"/>
  <c r="H827" i="2"/>
  <c r="O827" i="2" s="1"/>
  <c r="H826" i="2"/>
  <c r="O826" i="2" s="1"/>
  <c r="H825" i="2"/>
  <c r="O825" i="2" s="1"/>
  <c r="H824" i="2"/>
  <c r="O824" i="2" s="1"/>
  <c r="H823" i="2"/>
  <c r="O823" i="2" s="1"/>
  <c r="H822" i="2"/>
  <c r="O822" i="2" s="1"/>
  <c r="H821" i="2"/>
  <c r="O821" i="2" s="1"/>
  <c r="H820" i="2"/>
  <c r="O820" i="2" s="1"/>
  <c r="H819" i="2"/>
  <c r="O819" i="2" s="1"/>
  <c r="H818" i="2"/>
  <c r="O818" i="2" s="1"/>
  <c r="H817" i="2"/>
  <c r="O817" i="2" s="1"/>
  <c r="H816" i="2"/>
  <c r="O816" i="2" s="1"/>
  <c r="H815" i="2"/>
  <c r="O815" i="2" s="1"/>
  <c r="H814" i="2"/>
  <c r="O814" i="2" s="1"/>
  <c r="H813" i="2"/>
  <c r="O813" i="2" s="1"/>
  <c r="H812" i="2"/>
  <c r="O812" i="2" s="1"/>
  <c r="H811" i="2"/>
  <c r="O811" i="2" s="1"/>
  <c r="H810" i="2"/>
  <c r="O810" i="2" s="1"/>
  <c r="H809" i="2"/>
  <c r="O809" i="2" s="1"/>
  <c r="H808" i="2"/>
  <c r="O808" i="2" s="1"/>
  <c r="H807" i="2"/>
  <c r="O807" i="2" s="1"/>
  <c r="H806" i="2"/>
  <c r="O806" i="2" s="1"/>
  <c r="H805" i="2"/>
  <c r="O805" i="2" s="1"/>
  <c r="H804" i="2"/>
  <c r="O804" i="2" s="1"/>
  <c r="H803" i="2"/>
  <c r="O803" i="2" s="1"/>
  <c r="H802" i="2"/>
  <c r="O802" i="2" s="1"/>
  <c r="H801" i="2"/>
  <c r="O801" i="2" s="1"/>
  <c r="H800" i="2"/>
  <c r="O800" i="2" s="1"/>
  <c r="H799" i="2"/>
  <c r="O799" i="2" s="1"/>
  <c r="H798" i="2"/>
  <c r="O798" i="2" s="1"/>
  <c r="H797" i="2"/>
  <c r="O797" i="2" s="1"/>
  <c r="H796" i="2"/>
  <c r="O796" i="2" s="1"/>
  <c r="H795" i="2"/>
  <c r="O795" i="2" s="1"/>
  <c r="H794" i="2"/>
  <c r="O794" i="2" s="1"/>
  <c r="H793" i="2"/>
  <c r="O793" i="2" s="1"/>
  <c r="H792" i="2"/>
  <c r="O792" i="2" s="1"/>
  <c r="H791" i="2"/>
  <c r="O791" i="2" s="1"/>
  <c r="H790" i="2"/>
  <c r="O790" i="2" s="1"/>
  <c r="H789" i="2"/>
  <c r="O789" i="2" s="1"/>
  <c r="H788" i="2"/>
  <c r="O788" i="2" s="1"/>
  <c r="H787" i="2"/>
  <c r="O787" i="2" s="1"/>
  <c r="H786" i="2"/>
  <c r="O786" i="2" s="1"/>
  <c r="H785" i="2"/>
  <c r="O785" i="2" s="1"/>
  <c r="H784" i="2"/>
  <c r="O784" i="2" s="1"/>
  <c r="H783" i="2"/>
  <c r="O783" i="2" s="1"/>
  <c r="H782" i="2"/>
  <c r="O782" i="2" s="1"/>
  <c r="H781" i="2"/>
  <c r="O781" i="2" s="1"/>
  <c r="H780" i="2"/>
  <c r="O780" i="2" s="1"/>
  <c r="H779" i="2"/>
  <c r="O779" i="2" s="1"/>
  <c r="H778" i="2"/>
  <c r="O778" i="2" s="1"/>
  <c r="H777" i="2"/>
  <c r="O777" i="2" s="1"/>
  <c r="H776" i="2"/>
  <c r="O776" i="2" s="1"/>
  <c r="H775" i="2"/>
  <c r="O775" i="2" s="1"/>
  <c r="H774" i="2"/>
  <c r="O774" i="2" s="1"/>
  <c r="H773" i="2"/>
  <c r="O773" i="2" s="1"/>
  <c r="H772" i="2"/>
  <c r="O772" i="2" s="1"/>
  <c r="H771" i="2"/>
  <c r="O771" i="2" s="1"/>
  <c r="H770" i="2"/>
  <c r="O770" i="2" s="1"/>
  <c r="H769" i="2"/>
  <c r="O769" i="2" s="1"/>
  <c r="H768" i="2"/>
  <c r="O768" i="2" s="1"/>
  <c r="H767" i="2"/>
  <c r="O767" i="2" s="1"/>
  <c r="H766" i="2"/>
  <c r="O766" i="2" s="1"/>
  <c r="H765" i="2"/>
  <c r="O765" i="2" s="1"/>
  <c r="H764" i="2"/>
  <c r="O764" i="2" s="1"/>
  <c r="H763" i="2"/>
  <c r="O763" i="2" s="1"/>
  <c r="H762" i="2"/>
  <c r="O762" i="2" s="1"/>
  <c r="H761" i="2"/>
  <c r="O761" i="2" s="1"/>
  <c r="H760" i="2"/>
  <c r="O760" i="2" s="1"/>
  <c r="H759" i="2"/>
  <c r="O759" i="2" s="1"/>
  <c r="H758" i="2"/>
  <c r="O758" i="2" s="1"/>
  <c r="H757" i="2"/>
  <c r="O757" i="2" s="1"/>
  <c r="H756" i="2"/>
  <c r="O756" i="2" s="1"/>
  <c r="H755" i="2"/>
  <c r="O755" i="2" s="1"/>
  <c r="H754" i="2"/>
  <c r="O754" i="2" s="1"/>
  <c r="H753" i="2"/>
  <c r="O753" i="2" s="1"/>
  <c r="H752" i="2"/>
  <c r="O752" i="2" s="1"/>
  <c r="H751" i="2"/>
  <c r="O751" i="2" s="1"/>
  <c r="H750" i="2"/>
  <c r="O750" i="2" s="1"/>
  <c r="H749" i="2"/>
  <c r="O749" i="2" s="1"/>
  <c r="H748" i="2"/>
  <c r="O748" i="2" s="1"/>
  <c r="H747" i="2"/>
  <c r="O747" i="2" s="1"/>
  <c r="H746" i="2"/>
  <c r="O746" i="2" s="1"/>
  <c r="H745" i="2"/>
  <c r="O745" i="2" s="1"/>
  <c r="H744" i="2"/>
  <c r="O744" i="2" s="1"/>
  <c r="H743" i="2"/>
  <c r="O743" i="2" s="1"/>
  <c r="H742" i="2"/>
  <c r="O742" i="2" s="1"/>
  <c r="H741" i="2"/>
  <c r="O741" i="2" s="1"/>
  <c r="H740" i="2"/>
  <c r="O740" i="2" s="1"/>
  <c r="H739" i="2"/>
  <c r="O739" i="2" s="1"/>
  <c r="H738" i="2"/>
  <c r="O738" i="2" s="1"/>
  <c r="H737" i="2"/>
  <c r="O737" i="2" s="1"/>
  <c r="H736" i="2"/>
  <c r="O736" i="2" s="1"/>
  <c r="H735" i="2"/>
  <c r="O735" i="2" s="1"/>
  <c r="H734" i="2"/>
  <c r="O734" i="2" s="1"/>
  <c r="H733" i="2"/>
  <c r="O733" i="2" s="1"/>
  <c r="H732" i="2"/>
  <c r="O732" i="2" s="1"/>
  <c r="H731" i="2"/>
  <c r="O731" i="2" s="1"/>
  <c r="H730" i="2"/>
  <c r="O730" i="2" s="1"/>
  <c r="H729" i="2"/>
  <c r="O729" i="2" s="1"/>
  <c r="H728" i="2"/>
  <c r="O728" i="2" s="1"/>
  <c r="H727" i="2"/>
  <c r="O727" i="2" s="1"/>
  <c r="H726" i="2"/>
  <c r="O726" i="2" s="1"/>
  <c r="H725" i="2"/>
  <c r="O725" i="2" s="1"/>
  <c r="H724" i="2"/>
  <c r="O724" i="2" s="1"/>
  <c r="H723" i="2"/>
  <c r="O723" i="2" s="1"/>
  <c r="H722" i="2"/>
  <c r="O722" i="2" s="1"/>
  <c r="H721" i="2"/>
  <c r="O721" i="2" s="1"/>
  <c r="H720" i="2"/>
  <c r="O720" i="2" s="1"/>
  <c r="H719" i="2"/>
  <c r="O719" i="2" s="1"/>
  <c r="H718" i="2"/>
  <c r="O718" i="2" s="1"/>
  <c r="H717" i="2"/>
  <c r="O717" i="2" s="1"/>
  <c r="H716" i="2"/>
  <c r="O716" i="2" s="1"/>
  <c r="H715" i="2"/>
  <c r="O715" i="2" s="1"/>
  <c r="H714" i="2"/>
  <c r="O714" i="2" s="1"/>
  <c r="H713" i="2"/>
  <c r="O713" i="2" s="1"/>
  <c r="H712" i="2"/>
  <c r="O712" i="2" s="1"/>
  <c r="H711" i="2"/>
  <c r="O711" i="2" s="1"/>
  <c r="H710" i="2"/>
  <c r="O710" i="2" s="1"/>
  <c r="H709" i="2"/>
  <c r="O709" i="2" s="1"/>
  <c r="H708" i="2"/>
  <c r="O708" i="2" s="1"/>
  <c r="H707" i="2"/>
  <c r="O707" i="2" s="1"/>
  <c r="H706" i="2"/>
  <c r="O706" i="2" s="1"/>
  <c r="H705" i="2"/>
  <c r="O705" i="2" s="1"/>
  <c r="H704" i="2"/>
  <c r="O704" i="2" s="1"/>
  <c r="H703" i="2"/>
  <c r="O703" i="2" s="1"/>
  <c r="H702" i="2"/>
  <c r="O702" i="2" s="1"/>
  <c r="H701" i="2"/>
  <c r="O701" i="2" s="1"/>
  <c r="H700" i="2"/>
  <c r="O700" i="2" s="1"/>
  <c r="H699" i="2"/>
  <c r="O699" i="2" s="1"/>
  <c r="H698" i="2"/>
  <c r="O698" i="2" s="1"/>
  <c r="H697" i="2"/>
  <c r="O697" i="2" s="1"/>
  <c r="H696" i="2"/>
  <c r="O696" i="2" s="1"/>
  <c r="H695" i="2"/>
  <c r="O695" i="2" s="1"/>
  <c r="H694" i="2"/>
  <c r="O694" i="2" s="1"/>
  <c r="H693" i="2"/>
  <c r="O693" i="2" s="1"/>
  <c r="H692" i="2"/>
  <c r="O692" i="2" s="1"/>
  <c r="H691" i="2"/>
  <c r="O691" i="2" s="1"/>
  <c r="H690" i="2"/>
  <c r="O690" i="2" s="1"/>
  <c r="H689" i="2"/>
  <c r="O689" i="2" s="1"/>
  <c r="H688" i="2"/>
  <c r="O688" i="2" s="1"/>
  <c r="H687" i="2"/>
  <c r="O687" i="2" s="1"/>
  <c r="H686" i="2"/>
  <c r="O686" i="2" s="1"/>
  <c r="H685" i="2"/>
  <c r="O685" i="2" s="1"/>
  <c r="H684" i="2"/>
  <c r="O684" i="2" s="1"/>
  <c r="H683" i="2"/>
  <c r="O683" i="2" s="1"/>
  <c r="H682" i="2"/>
  <c r="O682" i="2" s="1"/>
  <c r="H681" i="2"/>
  <c r="O681" i="2" s="1"/>
  <c r="H680" i="2"/>
  <c r="O680" i="2" s="1"/>
  <c r="H679" i="2"/>
  <c r="O679" i="2" s="1"/>
  <c r="H678" i="2"/>
  <c r="O678" i="2" s="1"/>
  <c r="H677" i="2"/>
  <c r="O677" i="2" s="1"/>
  <c r="H676" i="2"/>
  <c r="O676" i="2" s="1"/>
  <c r="H675" i="2"/>
  <c r="O675" i="2" s="1"/>
  <c r="H674" i="2"/>
  <c r="O674" i="2" s="1"/>
  <c r="H673" i="2"/>
  <c r="O673" i="2" s="1"/>
  <c r="H672" i="2"/>
  <c r="O672" i="2" s="1"/>
  <c r="H671" i="2"/>
  <c r="O671" i="2" s="1"/>
  <c r="H670" i="2"/>
  <c r="O670" i="2" s="1"/>
  <c r="H669" i="2"/>
  <c r="O669" i="2" s="1"/>
  <c r="H668" i="2"/>
  <c r="O668" i="2" s="1"/>
  <c r="H667" i="2"/>
  <c r="O667" i="2" s="1"/>
  <c r="H666" i="2"/>
  <c r="O666" i="2" s="1"/>
  <c r="H665" i="2"/>
  <c r="O665" i="2" s="1"/>
  <c r="H664" i="2"/>
  <c r="O664" i="2" s="1"/>
  <c r="H663" i="2"/>
  <c r="O663" i="2" s="1"/>
  <c r="H662" i="2"/>
  <c r="O662" i="2" s="1"/>
  <c r="H661" i="2"/>
  <c r="O661" i="2" s="1"/>
  <c r="H660" i="2"/>
  <c r="O660" i="2" s="1"/>
  <c r="H659" i="2"/>
  <c r="O659" i="2" s="1"/>
  <c r="H658" i="2"/>
  <c r="O658" i="2" s="1"/>
  <c r="H657" i="2"/>
  <c r="O657" i="2" s="1"/>
  <c r="H656" i="2"/>
  <c r="O656" i="2" s="1"/>
  <c r="H655" i="2"/>
  <c r="O655" i="2" s="1"/>
  <c r="H654" i="2"/>
  <c r="O654" i="2" s="1"/>
  <c r="H653" i="2"/>
  <c r="O653" i="2" s="1"/>
  <c r="H652" i="2"/>
  <c r="O652" i="2" s="1"/>
  <c r="H651" i="2"/>
  <c r="O651" i="2" s="1"/>
  <c r="H650" i="2"/>
  <c r="O650" i="2" s="1"/>
  <c r="H649" i="2"/>
  <c r="O649" i="2" s="1"/>
  <c r="H648" i="2"/>
  <c r="O648" i="2" s="1"/>
  <c r="H647" i="2"/>
  <c r="O647" i="2" s="1"/>
  <c r="H646" i="2"/>
  <c r="O646" i="2" s="1"/>
  <c r="H645" i="2"/>
  <c r="O645" i="2" s="1"/>
  <c r="H644" i="2"/>
  <c r="O644" i="2" s="1"/>
  <c r="H643" i="2"/>
  <c r="O643" i="2" s="1"/>
  <c r="H642" i="2"/>
  <c r="O642" i="2" s="1"/>
  <c r="H641" i="2"/>
  <c r="O641" i="2" s="1"/>
  <c r="H640" i="2"/>
  <c r="O640" i="2" s="1"/>
  <c r="H639" i="2"/>
  <c r="O639" i="2" s="1"/>
  <c r="H638" i="2"/>
  <c r="O638" i="2" s="1"/>
  <c r="H637" i="2"/>
  <c r="O637" i="2" s="1"/>
  <c r="H636" i="2"/>
  <c r="O636" i="2" s="1"/>
  <c r="H635" i="2"/>
  <c r="O635" i="2" s="1"/>
  <c r="H634" i="2"/>
  <c r="O634" i="2" s="1"/>
  <c r="H633" i="2"/>
  <c r="O633" i="2" s="1"/>
  <c r="H632" i="2"/>
  <c r="O632" i="2" s="1"/>
  <c r="H631" i="2"/>
  <c r="O631" i="2" s="1"/>
  <c r="H630" i="2"/>
  <c r="O630" i="2" s="1"/>
  <c r="H629" i="2"/>
  <c r="O629" i="2" s="1"/>
  <c r="H628" i="2"/>
  <c r="O628" i="2" s="1"/>
  <c r="H627" i="2"/>
  <c r="O627" i="2" s="1"/>
  <c r="H626" i="2"/>
  <c r="O626" i="2" s="1"/>
  <c r="H625" i="2"/>
  <c r="O625" i="2" s="1"/>
  <c r="H624" i="2"/>
  <c r="O624" i="2" s="1"/>
  <c r="H623" i="2"/>
  <c r="O623" i="2" s="1"/>
  <c r="H622" i="2"/>
  <c r="O622" i="2" s="1"/>
  <c r="H621" i="2"/>
  <c r="O621" i="2" s="1"/>
  <c r="H620" i="2"/>
  <c r="O620" i="2" s="1"/>
  <c r="H619" i="2"/>
  <c r="O619" i="2" s="1"/>
  <c r="H618" i="2"/>
  <c r="O618" i="2" s="1"/>
  <c r="H617" i="2"/>
  <c r="O617" i="2" s="1"/>
  <c r="H616" i="2"/>
  <c r="O616" i="2" s="1"/>
  <c r="H615" i="2"/>
  <c r="O615" i="2" s="1"/>
  <c r="H614" i="2"/>
  <c r="O614" i="2" s="1"/>
  <c r="H613" i="2"/>
  <c r="O613" i="2" s="1"/>
  <c r="H612" i="2"/>
  <c r="O612" i="2" s="1"/>
  <c r="H611" i="2"/>
  <c r="O611" i="2" s="1"/>
  <c r="H610" i="2"/>
  <c r="O610" i="2" s="1"/>
  <c r="H609" i="2"/>
  <c r="O609" i="2" s="1"/>
  <c r="H608" i="2"/>
  <c r="O608" i="2" s="1"/>
  <c r="H607" i="2"/>
  <c r="O607" i="2" s="1"/>
  <c r="H606" i="2"/>
  <c r="O606" i="2" s="1"/>
  <c r="H605" i="2"/>
  <c r="O605" i="2" s="1"/>
  <c r="H604" i="2"/>
  <c r="O604" i="2" s="1"/>
  <c r="H603" i="2"/>
  <c r="O603" i="2" s="1"/>
  <c r="H602" i="2"/>
  <c r="O602" i="2" s="1"/>
  <c r="H601" i="2"/>
  <c r="O601" i="2" s="1"/>
  <c r="H600" i="2"/>
  <c r="O600" i="2" s="1"/>
  <c r="H599" i="2"/>
  <c r="O599" i="2" s="1"/>
  <c r="H598" i="2"/>
  <c r="O598" i="2" s="1"/>
  <c r="H597" i="2"/>
  <c r="O597" i="2" s="1"/>
  <c r="H596" i="2"/>
  <c r="O596" i="2" s="1"/>
  <c r="H595" i="2"/>
  <c r="O595" i="2" s="1"/>
  <c r="H594" i="2"/>
  <c r="O594" i="2" s="1"/>
  <c r="H593" i="2"/>
  <c r="O593" i="2" s="1"/>
  <c r="H592" i="2"/>
  <c r="O592" i="2" s="1"/>
  <c r="H591" i="2"/>
  <c r="O591" i="2" s="1"/>
  <c r="H590" i="2"/>
  <c r="O590" i="2" s="1"/>
  <c r="H589" i="2"/>
  <c r="O589" i="2" s="1"/>
  <c r="H588" i="2"/>
  <c r="O588" i="2" s="1"/>
  <c r="H587" i="2"/>
  <c r="O587" i="2" s="1"/>
  <c r="H586" i="2"/>
  <c r="O586" i="2" s="1"/>
  <c r="H585" i="2"/>
  <c r="O585" i="2" s="1"/>
  <c r="H584" i="2"/>
  <c r="O584" i="2" s="1"/>
  <c r="H583" i="2"/>
  <c r="O583" i="2" s="1"/>
  <c r="H582" i="2"/>
  <c r="O582" i="2" s="1"/>
  <c r="H581" i="2"/>
  <c r="O581" i="2" s="1"/>
  <c r="H580" i="2"/>
  <c r="O580" i="2" s="1"/>
  <c r="H579" i="2"/>
  <c r="O579" i="2" s="1"/>
  <c r="H578" i="2"/>
  <c r="O578" i="2" s="1"/>
  <c r="H577" i="2"/>
  <c r="O577" i="2" s="1"/>
  <c r="H576" i="2"/>
  <c r="O576" i="2" s="1"/>
  <c r="H575" i="2"/>
  <c r="O575" i="2" s="1"/>
  <c r="H574" i="2"/>
  <c r="O574" i="2" s="1"/>
  <c r="H573" i="2"/>
  <c r="O573" i="2" s="1"/>
  <c r="H572" i="2"/>
  <c r="O572" i="2" s="1"/>
  <c r="H571" i="2"/>
  <c r="O571" i="2" s="1"/>
  <c r="H570" i="2"/>
  <c r="O570" i="2" s="1"/>
  <c r="H569" i="2"/>
  <c r="O569" i="2" s="1"/>
  <c r="H568" i="2"/>
  <c r="O568" i="2" s="1"/>
  <c r="H567" i="2"/>
  <c r="O567" i="2" s="1"/>
  <c r="H566" i="2"/>
  <c r="O566" i="2" s="1"/>
  <c r="H565" i="2"/>
  <c r="O565" i="2" s="1"/>
  <c r="H564" i="2"/>
  <c r="O564" i="2" s="1"/>
  <c r="H563" i="2"/>
  <c r="O563" i="2" s="1"/>
  <c r="H562" i="2"/>
  <c r="O562" i="2" s="1"/>
  <c r="H561" i="2"/>
  <c r="O561" i="2" s="1"/>
  <c r="H560" i="2"/>
  <c r="O560" i="2" s="1"/>
  <c r="H559" i="2"/>
  <c r="O559" i="2" s="1"/>
  <c r="H558" i="2"/>
  <c r="O558" i="2" s="1"/>
  <c r="H557" i="2"/>
  <c r="O557" i="2" s="1"/>
  <c r="H556" i="2"/>
  <c r="O556" i="2" s="1"/>
  <c r="H555" i="2"/>
  <c r="O555" i="2" s="1"/>
  <c r="H554" i="2"/>
  <c r="O554" i="2" s="1"/>
  <c r="H553" i="2"/>
  <c r="O553" i="2" s="1"/>
  <c r="H552" i="2"/>
  <c r="O552" i="2" s="1"/>
  <c r="H551" i="2"/>
  <c r="O551" i="2" s="1"/>
  <c r="H550" i="2"/>
  <c r="O550" i="2" s="1"/>
  <c r="H549" i="2"/>
  <c r="O549" i="2" s="1"/>
  <c r="H548" i="2"/>
  <c r="O548" i="2" s="1"/>
  <c r="H547" i="2"/>
  <c r="O547" i="2" s="1"/>
  <c r="H546" i="2"/>
  <c r="O546" i="2" s="1"/>
  <c r="H545" i="2"/>
  <c r="O545" i="2" s="1"/>
  <c r="H544" i="2"/>
  <c r="O544" i="2" s="1"/>
  <c r="H543" i="2"/>
  <c r="O543" i="2" s="1"/>
  <c r="H542" i="2"/>
  <c r="O542" i="2" s="1"/>
  <c r="H541" i="2"/>
  <c r="O541" i="2" s="1"/>
  <c r="H540" i="2"/>
  <c r="O540" i="2" s="1"/>
  <c r="H539" i="2"/>
  <c r="O539" i="2" s="1"/>
  <c r="H538" i="2"/>
  <c r="O538" i="2" s="1"/>
  <c r="H537" i="2"/>
  <c r="O537" i="2" s="1"/>
  <c r="H536" i="2"/>
  <c r="O536" i="2" s="1"/>
  <c r="H535" i="2"/>
  <c r="O535" i="2" s="1"/>
  <c r="H534" i="2"/>
  <c r="O534" i="2" s="1"/>
  <c r="H533" i="2"/>
  <c r="O533" i="2" s="1"/>
  <c r="H532" i="2"/>
  <c r="O532" i="2" s="1"/>
  <c r="H531" i="2"/>
  <c r="O531" i="2" s="1"/>
  <c r="H530" i="2"/>
  <c r="O530" i="2" s="1"/>
  <c r="H529" i="2"/>
  <c r="O529" i="2" s="1"/>
  <c r="H528" i="2"/>
  <c r="O528" i="2" s="1"/>
  <c r="H527" i="2"/>
  <c r="O527" i="2" s="1"/>
  <c r="H526" i="2"/>
  <c r="O526" i="2" s="1"/>
  <c r="H525" i="2"/>
  <c r="O525" i="2" s="1"/>
  <c r="H524" i="2"/>
  <c r="O524" i="2" s="1"/>
  <c r="H523" i="2"/>
  <c r="O523" i="2" s="1"/>
  <c r="H522" i="2"/>
  <c r="O522" i="2" s="1"/>
  <c r="H521" i="2"/>
  <c r="O521" i="2" s="1"/>
  <c r="H520" i="2"/>
  <c r="O520" i="2" s="1"/>
  <c r="H519" i="2"/>
  <c r="O519" i="2" s="1"/>
  <c r="H518" i="2"/>
  <c r="O518" i="2" s="1"/>
  <c r="H517" i="2"/>
  <c r="O517" i="2" s="1"/>
  <c r="H516" i="2"/>
  <c r="O516" i="2" s="1"/>
  <c r="H515" i="2"/>
  <c r="O515" i="2" s="1"/>
  <c r="H514" i="2"/>
  <c r="O514" i="2" s="1"/>
  <c r="H513" i="2"/>
  <c r="O513" i="2" s="1"/>
  <c r="H512" i="2"/>
  <c r="O512" i="2" s="1"/>
  <c r="H511" i="2"/>
  <c r="O511" i="2" s="1"/>
  <c r="H510" i="2"/>
  <c r="O510" i="2" s="1"/>
  <c r="H509" i="2"/>
  <c r="O509" i="2" s="1"/>
  <c r="H508" i="2"/>
  <c r="O508" i="2" s="1"/>
  <c r="H507" i="2"/>
  <c r="O507" i="2" s="1"/>
  <c r="H506" i="2"/>
  <c r="O506" i="2" s="1"/>
  <c r="H505" i="2"/>
  <c r="O505" i="2" s="1"/>
  <c r="H504" i="2"/>
  <c r="O504" i="2" s="1"/>
  <c r="H503" i="2"/>
  <c r="O503" i="2" s="1"/>
  <c r="H502" i="2"/>
  <c r="O502" i="2" s="1"/>
  <c r="H501" i="2"/>
  <c r="O501" i="2" s="1"/>
  <c r="H500" i="2"/>
  <c r="O500" i="2" s="1"/>
  <c r="H499" i="2"/>
  <c r="O499" i="2" s="1"/>
  <c r="H498" i="2"/>
  <c r="O498" i="2" s="1"/>
  <c r="H497" i="2"/>
  <c r="O497" i="2" s="1"/>
  <c r="H496" i="2"/>
  <c r="O496" i="2" s="1"/>
  <c r="H495" i="2"/>
  <c r="O495" i="2" s="1"/>
  <c r="H494" i="2"/>
  <c r="O494" i="2" s="1"/>
  <c r="H493" i="2"/>
  <c r="O493" i="2" s="1"/>
  <c r="H492" i="2"/>
  <c r="O492" i="2" s="1"/>
  <c r="H491" i="2"/>
  <c r="O491" i="2" s="1"/>
  <c r="H490" i="2"/>
  <c r="O490" i="2" s="1"/>
  <c r="H489" i="2"/>
  <c r="O489" i="2" s="1"/>
  <c r="H488" i="2"/>
  <c r="O488" i="2" s="1"/>
  <c r="H487" i="2"/>
  <c r="O487" i="2" s="1"/>
  <c r="H486" i="2"/>
  <c r="O486" i="2" s="1"/>
  <c r="H485" i="2"/>
  <c r="O485" i="2" s="1"/>
  <c r="H484" i="2"/>
  <c r="O484" i="2" s="1"/>
  <c r="H483" i="2"/>
  <c r="O483" i="2" s="1"/>
  <c r="H482" i="2"/>
  <c r="O482" i="2" s="1"/>
  <c r="H481" i="2"/>
  <c r="O481" i="2" s="1"/>
  <c r="H480" i="2"/>
  <c r="O480" i="2" s="1"/>
  <c r="H479" i="2"/>
  <c r="O479" i="2" s="1"/>
  <c r="H478" i="2"/>
  <c r="O478" i="2" s="1"/>
  <c r="H477" i="2"/>
  <c r="O477" i="2" s="1"/>
  <c r="H476" i="2"/>
  <c r="O476" i="2" s="1"/>
  <c r="H475" i="2"/>
  <c r="O475" i="2" s="1"/>
  <c r="H474" i="2"/>
  <c r="O474" i="2" s="1"/>
  <c r="H473" i="2"/>
  <c r="O473" i="2" s="1"/>
  <c r="H472" i="2"/>
  <c r="O472" i="2" s="1"/>
  <c r="H471" i="2"/>
  <c r="O471" i="2" s="1"/>
  <c r="H470" i="2"/>
  <c r="O470" i="2" s="1"/>
  <c r="H469" i="2"/>
  <c r="O469" i="2" s="1"/>
  <c r="H468" i="2"/>
  <c r="O468" i="2" s="1"/>
  <c r="H467" i="2"/>
  <c r="O467" i="2" s="1"/>
  <c r="H466" i="2"/>
  <c r="O466" i="2" s="1"/>
  <c r="H465" i="2"/>
  <c r="O465" i="2" s="1"/>
  <c r="H464" i="2"/>
  <c r="O464" i="2" s="1"/>
  <c r="H463" i="2"/>
  <c r="O463" i="2" s="1"/>
  <c r="H462" i="2"/>
  <c r="O462" i="2" s="1"/>
  <c r="H461" i="2"/>
  <c r="O461" i="2" s="1"/>
  <c r="H460" i="2"/>
  <c r="O460" i="2" s="1"/>
  <c r="H459" i="2"/>
  <c r="O459" i="2" s="1"/>
  <c r="H458" i="2"/>
  <c r="O458" i="2" s="1"/>
  <c r="H457" i="2"/>
  <c r="O457" i="2" s="1"/>
  <c r="H456" i="2"/>
  <c r="O456" i="2" s="1"/>
  <c r="H455" i="2"/>
  <c r="O455" i="2" s="1"/>
  <c r="H454" i="2"/>
  <c r="O454" i="2" s="1"/>
  <c r="H453" i="2"/>
  <c r="O453" i="2" s="1"/>
  <c r="H452" i="2"/>
  <c r="O452" i="2" s="1"/>
  <c r="H451" i="2"/>
  <c r="O451" i="2" s="1"/>
  <c r="H450" i="2"/>
  <c r="O450" i="2" s="1"/>
  <c r="H449" i="2"/>
  <c r="O449" i="2" s="1"/>
  <c r="H448" i="2"/>
  <c r="O448" i="2" s="1"/>
  <c r="H447" i="2"/>
  <c r="O447" i="2" s="1"/>
  <c r="H446" i="2"/>
  <c r="O446" i="2" s="1"/>
  <c r="H445" i="2"/>
  <c r="O445" i="2" s="1"/>
  <c r="H444" i="2"/>
  <c r="O444" i="2" s="1"/>
  <c r="H443" i="2"/>
  <c r="O443" i="2" s="1"/>
  <c r="H442" i="2"/>
  <c r="O442" i="2" s="1"/>
  <c r="H441" i="2"/>
  <c r="O441" i="2" s="1"/>
  <c r="H440" i="2"/>
  <c r="O440" i="2" s="1"/>
  <c r="H439" i="2"/>
  <c r="O439" i="2" s="1"/>
  <c r="H438" i="2"/>
  <c r="O438" i="2" s="1"/>
  <c r="H437" i="2"/>
  <c r="O437" i="2" s="1"/>
  <c r="H436" i="2"/>
  <c r="O436" i="2" s="1"/>
  <c r="H435" i="2"/>
  <c r="O435" i="2" s="1"/>
  <c r="H434" i="2"/>
  <c r="O434" i="2" s="1"/>
  <c r="H433" i="2"/>
  <c r="O433" i="2" s="1"/>
  <c r="H432" i="2"/>
  <c r="O432" i="2" s="1"/>
  <c r="H431" i="2"/>
  <c r="O431" i="2" s="1"/>
  <c r="H430" i="2"/>
  <c r="O430" i="2" s="1"/>
  <c r="H429" i="2"/>
  <c r="O429" i="2" s="1"/>
  <c r="H428" i="2"/>
  <c r="O428" i="2" s="1"/>
  <c r="H427" i="2"/>
  <c r="O427" i="2" s="1"/>
  <c r="H426" i="2"/>
  <c r="O426" i="2" s="1"/>
  <c r="H425" i="2"/>
  <c r="O425" i="2" s="1"/>
  <c r="H424" i="2"/>
  <c r="O424" i="2" s="1"/>
  <c r="H423" i="2"/>
  <c r="O423" i="2" s="1"/>
  <c r="H422" i="2"/>
  <c r="O422" i="2" s="1"/>
  <c r="H421" i="2"/>
  <c r="O421" i="2" s="1"/>
  <c r="H420" i="2"/>
  <c r="O420" i="2" s="1"/>
  <c r="H419" i="2"/>
  <c r="O419" i="2" s="1"/>
  <c r="H418" i="2"/>
  <c r="O418" i="2" s="1"/>
  <c r="H417" i="2"/>
  <c r="O417" i="2" s="1"/>
  <c r="H416" i="2"/>
  <c r="O416" i="2" s="1"/>
  <c r="H415" i="2"/>
  <c r="O415" i="2" s="1"/>
  <c r="H414" i="2"/>
  <c r="O414" i="2" s="1"/>
  <c r="H413" i="2"/>
  <c r="O413" i="2" s="1"/>
  <c r="H412" i="2"/>
  <c r="O412" i="2" s="1"/>
  <c r="H411" i="2"/>
  <c r="O411" i="2" s="1"/>
  <c r="H410" i="2"/>
  <c r="O410" i="2" s="1"/>
  <c r="H409" i="2"/>
  <c r="O409" i="2" s="1"/>
  <c r="H408" i="2"/>
  <c r="O408" i="2" s="1"/>
  <c r="H407" i="2"/>
  <c r="O407" i="2" s="1"/>
  <c r="H406" i="2"/>
  <c r="O406" i="2" s="1"/>
  <c r="H405" i="2"/>
  <c r="O405" i="2" s="1"/>
  <c r="H404" i="2"/>
  <c r="O404" i="2" s="1"/>
  <c r="H403" i="2"/>
  <c r="O403" i="2" s="1"/>
  <c r="H402" i="2"/>
  <c r="O402" i="2" s="1"/>
  <c r="H401" i="2"/>
  <c r="O401" i="2" s="1"/>
  <c r="H400" i="2"/>
  <c r="O400" i="2" s="1"/>
  <c r="H399" i="2"/>
  <c r="O399" i="2" s="1"/>
  <c r="H398" i="2"/>
  <c r="O398" i="2" s="1"/>
  <c r="H397" i="2"/>
  <c r="O397" i="2" s="1"/>
  <c r="H396" i="2"/>
  <c r="O396" i="2" s="1"/>
  <c r="H395" i="2"/>
  <c r="O395" i="2" s="1"/>
  <c r="H394" i="2"/>
  <c r="O394" i="2" s="1"/>
  <c r="H393" i="2"/>
  <c r="O393" i="2" s="1"/>
  <c r="H392" i="2"/>
  <c r="O392" i="2" s="1"/>
  <c r="H391" i="2"/>
  <c r="O391" i="2" s="1"/>
  <c r="H390" i="2"/>
  <c r="O390" i="2" s="1"/>
  <c r="H389" i="2"/>
  <c r="O389" i="2" s="1"/>
  <c r="H388" i="2"/>
  <c r="O388" i="2" s="1"/>
  <c r="H387" i="2"/>
  <c r="O387" i="2" s="1"/>
  <c r="H386" i="2"/>
  <c r="O386" i="2" s="1"/>
  <c r="H385" i="2"/>
  <c r="O385" i="2" s="1"/>
  <c r="H384" i="2"/>
  <c r="O384" i="2" s="1"/>
  <c r="H383" i="2"/>
  <c r="O383" i="2" s="1"/>
  <c r="H382" i="2"/>
  <c r="O382" i="2" s="1"/>
  <c r="H381" i="2"/>
  <c r="O381" i="2" s="1"/>
  <c r="H380" i="2"/>
  <c r="O380" i="2" s="1"/>
  <c r="H379" i="2"/>
  <c r="O379" i="2" s="1"/>
  <c r="H378" i="2"/>
  <c r="O378" i="2" s="1"/>
  <c r="H377" i="2"/>
  <c r="O377" i="2" s="1"/>
  <c r="H376" i="2"/>
  <c r="O376" i="2" s="1"/>
  <c r="H375" i="2"/>
  <c r="O375" i="2" s="1"/>
  <c r="H374" i="2"/>
  <c r="O374" i="2" s="1"/>
  <c r="H373" i="2"/>
  <c r="O373" i="2" s="1"/>
  <c r="H372" i="2"/>
  <c r="O372" i="2" s="1"/>
  <c r="H371" i="2"/>
  <c r="O371" i="2" s="1"/>
  <c r="H370" i="2"/>
  <c r="O370" i="2" s="1"/>
  <c r="H369" i="2"/>
  <c r="O369" i="2" s="1"/>
  <c r="H368" i="2"/>
  <c r="O368" i="2" s="1"/>
  <c r="H367" i="2"/>
  <c r="O367" i="2" s="1"/>
  <c r="H366" i="2"/>
  <c r="O366" i="2" s="1"/>
  <c r="H365" i="2"/>
  <c r="O365" i="2" s="1"/>
  <c r="H364" i="2"/>
  <c r="O364" i="2" s="1"/>
  <c r="H363" i="2"/>
  <c r="O363" i="2" s="1"/>
  <c r="H362" i="2"/>
  <c r="O362" i="2" s="1"/>
  <c r="H361" i="2"/>
  <c r="O361" i="2" s="1"/>
  <c r="H360" i="2"/>
  <c r="O360" i="2" s="1"/>
  <c r="H359" i="2"/>
  <c r="O359" i="2" s="1"/>
  <c r="H358" i="2"/>
  <c r="O358" i="2" s="1"/>
  <c r="H357" i="2"/>
  <c r="O357" i="2" s="1"/>
  <c r="H356" i="2"/>
  <c r="O356" i="2" s="1"/>
  <c r="H355" i="2"/>
  <c r="O355" i="2" s="1"/>
  <c r="H354" i="2"/>
  <c r="O354" i="2" s="1"/>
  <c r="H353" i="2"/>
  <c r="O353" i="2" s="1"/>
  <c r="H352" i="2"/>
  <c r="O352" i="2" s="1"/>
  <c r="H351" i="2"/>
  <c r="O351" i="2" s="1"/>
  <c r="H350" i="2"/>
  <c r="O350" i="2" s="1"/>
  <c r="H349" i="2"/>
  <c r="O349" i="2" s="1"/>
  <c r="H348" i="2"/>
  <c r="O348" i="2" s="1"/>
  <c r="H347" i="2"/>
  <c r="O347" i="2" s="1"/>
  <c r="H346" i="2"/>
  <c r="O346" i="2" s="1"/>
  <c r="H345" i="2"/>
  <c r="O345" i="2" s="1"/>
  <c r="H344" i="2"/>
  <c r="O344" i="2" s="1"/>
  <c r="H343" i="2"/>
  <c r="O343" i="2" s="1"/>
  <c r="H342" i="2"/>
  <c r="O342" i="2" s="1"/>
  <c r="H341" i="2"/>
  <c r="O341" i="2" s="1"/>
  <c r="H340" i="2"/>
  <c r="O340" i="2" s="1"/>
  <c r="H339" i="2"/>
  <c r="O339" i="2" s="1"/>
  <c r="H338" i="2"/>
  <c r="O338" i="2" s="1"/>
  <c r="H337" i="2"/>
  <c r="O337" i="2" s="1"/>
  <c r="H336" i="2"/>
  <c r="O336" i="2" s="1"/>
  <c r="H335" i="2"/>
  <c r="O335" i="2" s="1"/>
  <c r="H334" i="2"/>
  <c r="O334" i="2" s="1"/>
  <c r="H333" i="2"/>
  <c r="O333" i="2" s="1"/>
  <c r="H332" i="2"/>
  <c r="O332" i="2" s="1"/>
  <c r="H331" i="2"/>
  <c r="O331" i="2" s="1"/>
  <c r="H330" i="2"/>
  <c r="O330" i="2" s="1"/>
  <c r="H329" i="2"/>
  <c r="O329" i="2" s="1"/>
  <c r="H328" i="2"/>
  <c r="O328" i="2" s="1"/>
  <c r="H327" i="2"/>
  <c r="O327" i="2" s="1"/>
  <c r="H326" i="2"/>
  <c r="O326" i="2" s="1"/>
  <c r="H325" i="2"/>
  <c r="O325" i="2" s="1"/>
  <c r="H324" i="2"/>
  <c r="O324" i="2" s="1"/>
  <c r="H323" i="2"/>
  <c r="O323" i="2" s="1"/>
  <c r="H322" i="2"/>
  <c r="O322" i="2" s="1"/>
  <c r="H321" i="2"/>
  <c r="O321" i="2" s="1"/>
  <c r="H320" i="2"/>
  <c r="O320" i="2" s="1"/>
  <c r="H319" i="2"/>
  <c r="O319" i="2" s="1"/>
  <c r="H318" i="2"/>
  <c r="O318" i="2" s="1"/>
  <c r="H317" i="2"/>
  <c r="O317" i="2" s="1"/>
  <c r="H316" i="2"/>
  <c r="O316" i="2" s="1"/>
  <c r="H315" i="2"/>
  <c r="O315" i="2" s="1"/>
  <c r="H314" i="2"/>
  <c r="O314" i="2" s="1"/>
  <c r="H313" i="2"/>
  <c r="O313" i="2" s="1"/>
  <c r="H312" i="2"/>
  <c r="O312" i="2" s="1"/>
  <c r="H311" i="2"/>
  <c r="O311" i="2" s="1"/>
  <c r="H310" i="2"/>
  <c r="O310" i="2" s="1"/>
  <c r="H309" i="2"/>
  <c r="O309" i="2" s="1"/>
  <c r="H308" i="2"/>
  <c r="O308" i="2" s="1"/>
  <c r="H307" i="2"/>
  <c r="O307" i="2" s="1"/>
  <c r="H306" i="2"/>
  <c r="O306" i="2" s="1"/>
  <c r="H305" i="2"/>
  <c r="O305" i="2" s="1"/>
  <c r="H304" i="2"/>
  <c r="O304" i="2" s="1"/>
  <c r="H303" i="2"/>
  <c r="O303" i="2" s="1"/>
  <c r="H302" i="2"/>
  <c r="O302" i="2" s="1"/>
  <c r="H301" i="2"/>
  <c r="O301" i="2" s="1"/>
  <c r="H300" i="2"/>
  <c r="O300" i="2" s="1"/>
  <c r="H299" i="2"/>
  <c r="O299" i="2" s="1"/>
  <c r="H298" i="2"/>
  <c r="O298" i="2" s="1"/>
  <c r="H297" i="2"/>
  <c r="O297" i="2" s="1"/>
  <c r="H296" i="2"/>
  <c r="O296" i="2" s="1"/>
  <c r="H295" i="2"/>
  <c r="O295" i="2" s="1"/>
  <c r="H294" i="2"/>
  <c r="O294" i="2" s="1"/>
  <c r="H293" i="2"/>
  <c r="O293" i="2" s="1"/>
  <c r="H292" i="2"/>
  <c r="O292" i="2" s="1"/>
  <c r="H291" i="2"/>
  <c r="O291" i="2" s="1"/>
  <c r="H290" i="2"/>
  <c r="O290" i="2" s="1"/>
  <c r="H289" i="2"/>
  <c r="O289" i="2" s="1"/>
  <c r="H288" i="2"/>
  <c r="O288" i="2" s="1"/>
  <c r="H287" i="2"/>
  <c r="O287" i="2" s="1"/>
  <c r="H286" i="2"/>
  <c r="O286" i="2" s="1"/>
  <c r="H285" i="2"/>
  <c r="O285" i="2" s="1"/>
  <c r="H284" i="2"/>
  <c r="O284" i="2" s="1"/>
  <c r="H283" i="2"/>
  <c r="O283" i="2" s="1"/>
  <c r="H282" i="2"/>
  <c r="O282" i="2" s="1"/>
  <c r="H281" i="2"/>
  <c r="O281" i="2" s="1"/>
  <c r="H280" i="2"/>
  <c r="O280" i="2" s="1"/>
  <c r="H279" i="2"/>
  <c r="O279" i="2" s="1"/>
  <c r="H278" i="2"/>
  <c r="O278" i="2" s="1"/>
  <c r="H277" i="2"/>
  <c r="O277" i="2" s="1"/>
  <c r="H276" i="2"/>
  <c r="O276" i="2" s="1"/>
  <c r="H275" i="2"/>
  <c r="O275" i="2" s="1"/>
  <c r="H274" i="2"/>
  <c r="O274" i="2" s="1"/>
  <c r="H273" i="2"/>
  <c r="O273" i="2" s="1"/>
  <c r="H272" i="2"/>
  <c r="O272" i="2" s="1"/>
  <c r="H271" i="2"/>
  <c r="O271" i="2" s="1"/>
  <c r="H270" i="2"/>
  <c r="O270" i="2" s="1"/>
  <c r="H269" i="2"/>
  <c r="O269" i="2" s="1"/>
  <c r="H268" i="2"/>
  <c r="O268" i="2" s="1"/>
  <c r="H267" i="2"/>
  <c r="O267" i="2" s="1"/>
  <c r="H266" i="2"/>
  <c r="O266" i="2" s="1"/>
  <c r="H265" i="2"/>
  <c r="O265" i="2" s="1"/>
  <c r="H264" i="2"/>
  <c r="O264" i="2" s="1"/>
  <c r="H263" i="2"/>
  <c r="O263" i="2" s="1"/>
  <c r="H262" i="2"/>
  <c r="O262" i="2" s="1"/>
  <c r="H261" i="2"/>
  <c r="O261" i="2" s="1"/>
  <c r="H260" i="2"/>
  <c r="O260" i="2" s="1"/>
  <c r="H259" i="2"/>
  <c r="O259" i="2" s="1"/>
  <c r="H258" i="2"/>
  <c r="O258" i="2" s="1"/>
  <c r="H257" i="2"/>
  <c r="O257" i="2" s="1"/>
  <c r="H256" i="2"/>
  <c r="O256" i="2" s="1"/>
  <c r="H255" i="2"/>
  <c r="O255" i="2" s="1"/>
  <c r="H254" i="2"/>
  <c r="O254" i="2" s="1"/>
  <c r="H253" i="2"/>
  <c r="O253" i="2" s="1"/>
  <c r="H252" i="2"/>
  <c r="O252" i="2" s="1"/>
  <c r="H251" i="2"/>
  <c r="O251" i="2" s="1"/>
  <c r="H250" i="2"/>
  <c r="O250" i="2" s="1"/>
  <c r="H249" i="2"/>
  <c r="O249" i="2" s="1"/>
  <c r="H248" i="2"/>
  <c r="O248" i="2" s="1"/>
  <c r="H247" i="2"/>
  <c r="O247" i="2" s="1"/>
  <c r="H246" i="2"/>
  <c r="O246" i="2" s="1"/>
  <c r="H245" i="2"/>
  <c r="O245" i="2" s="1"/>
  <c r="H244" i="2"/>
  <c r="O244" i="2" s="1"/>
  <c r="H243" i="2"/>
  <c r="O243" i="2" s="1"/>
  <c r="H242" i="2"/>
  <c r="O242" i="2" s="1"/>
  <c r="H241" i="2"/>
  <c r="O241" i="2" s="1"/>
  <c r="H240" i="2"/>
  <c r="O240" i="2" s="1"/>
  <c r="H239" i="2"/>
  <c r="O239" i="2" s="1"/>
  <c r="H238" i="2"/>
  <c r="O238" i="2" s="1"/>
  <c r="H237" i="2"/>
  <c r="O237" i="2" s="1"/>
  <c r="H236" i="2"/>
  <c r="O236" i="2" s="1"/>
  <c r="H235" i="2"/>
  <c r="O235" i="2" s="1"/>
  <c r="H234" i="2"/>
  <c r="O234" i="2" s="1"/>
  <c r="H233" i="2"/>
  <c r="O233" i="2" s="1"/>
  <c r="H232" i="2"/>
  <c r="O232" i="2" s="1"/>
  <c r="H231" i="2"/>
  <c r="O231" i="2" s="1"/>
  <c r="H230" i="2"/>
  <c r="O230" i="2" s="1"/>
  <c r="H229" i="2"/>
  <c r="O229" i="2" s="1"/>
  <c r="H228" i="2"/>
  <c r="O228" i="2" s="1"/>
  <c r="H227" i="2"/>
  <c r="O227" i="2" s="1"/>
  <c r="H226" i="2"/>
  <c r="O226" i="2" s="1"/>
  <c r="H225" i="2"/>
  <c r="O225" i="2" s="1"/>
  <c r="H224" i="2"/>
  <c r="O224" i="2" s="1"/>
  <c r="H223" i="2"/>
  <c r="O223" i="2" s="1"/>
  <c r="H222" i="2"/>
  <c r="O222" i="2" s="1"/>
  <c r="H221" i="2"/>
  <c r="O221" i="2" s="1"/>
  <c r="H220" i="2"/>
  <c r="O220" i="2" s="1"/>
  <c r="H219" i="2"/>
  <c r="O219" i="2" s="1"/>
  <c r="H218" i="2"/>
  <c r="O218" i="2" s="1"/>
  <c r="H217" i="2"/>
  <c r="O217" i="2" s="1"/>
  <c r="H216" i="2"/>
  <c r="O216" i="2" s="1"/>
  <c r="H215" i="2"/>
  <c r="O215" i="2" s="1"/>
  <c r="H214" i="2"/>
  <c r="O214" i="2" s="1"/>
  <c r="H213" i="2"/>
  <c r="O213" i="2" s="1"/>
  <c r="H212" i="2"/>
  <c r="O212" i="2" s="1"/>
  <c r="H211" i="2"/>
  <c r="O211" i="2" s="1"/>
  <c r="H210" i="2"/>
  <c r="O210" i="2" s="1"/>
  <c r="H209" i="2"/>
  <c r="O209" i="2" s="1"/>
  <c r="H208" i="2"/>
  <c r="O208" i="2" s="1"/>
  <c r="H207" i="2"/>
  <c r="O207" i="2" s="1"/>
  <c r="H206" i="2"/>
  <c r="O206" i="2" s="1"/>
  <c r="H205" i="2"/>
  <c r="O205" i="2" s="1"/>
  <c r="H204" i="2"/>
  <c r="O204" i="2" s="1"/>
  <c r="H203" i="2"/>
  <c r="O203" i="2" s="1"/>
  <c r="H202" i="2"/>
  <c r="O202" i="2" s="1"/>
  <c r="H201" i="2"/>
  <c r="O201" i="2" s="1"/>
  <c r="H200" i="2"/>
  <c r="O200" i="2" s="1"/>
  <c r="H199" i="2"/>
  <c r="O199" i="2" s="1"/>
  <c r="H198" i="2"/>
  <c r="O198" i="2" s="1"/>
  <c r="H197" i="2"/>
  <c r="O197" i="2" s="1"/>
  <c r="H196" i="2"/>
  <c r="O196" i="2" s="1"/>
  <c r="H195" i="2"/>
  <c r="O195" i="2" s="1"/>
  <c r="H194" i="2"/>
  <c r="O194" i="2" s="1"/>
  <c r="H193" i="2"/>
  <c r="O193" i="2" s="1"/>
  <c r="H192" i="2"/>
  <c r="O192" i="2" s="1"/>
  <c r="H191" i="2"/>
  <c r="O191" i="2" s="1"/>
  <c r="H190" i="2"/>
  <c r="O190" i="2" s="1"/>
  <c r="H189" i="2"/>
  <c r="O189" i="2" s="1"/>
  <c r="H188" i="2"/>
  <c r="O188" i="2" s="1"/>
  <c r="H187" i="2"/>
  <c r="O187" i="2" s="1"/>
  <c r="H186" i="2"/>
  <c r="O186" i="2" s="1"/>
  <c r="H185" i="2"/>
  <c r="O185" i="2" s="1"/>
  <c r="H184" i="2"/>
  <c r="O184" i="2" s="1"/>
  <c r="H183" i="2"/>
  <c r="O183" i="2" s="1"/>
  <c r="H182" i="2"/>
  <c r="O182" i="2" s="1"/>
  <c r="H181" i="2"/>
  <c r="O181" i="2" s="1"/>
  <c r="H180" i="2"/>
  <c r="O180" i="2" s="1"/>
  <c r="H179" i="2"/>
  <c r="O179" i="2" s="1"/>
  <c r="H178" i="2"/>
  <c r="O178" i="2" s="1"/>
  <c r="H177" i="2"/>
  <c r="O177" i="2" s="1"/>
  <c r="H176" i="2"/>
  <c r="O176" i="2" s="1"/>
  <c r="H175" i="2"/>
  <c r="O175" i="2" s="1"/>
  <c r="H174" i="2"/>
  <c r="O174" i="2" s="1"/>
  <c r="H173" i="2"/>
  <c r="O173" i="2" s="1"/>
  <c r="H172" i="2"/>
  <c r="O172" i="2" s="1"/>
  <c r="H171" i="2"/>
  <c r="O171" i="2" s="1"/>
  <c r="H170" i="2"/>
  <c r="O170" i="2" s="1"/>
  <c r="H169" i="2"/>
  <c r="O169" i="2" s="1"/>
  <c r="H168" i="2"/>
  <c r="O168" i="2" s="1"/>
  <c r="H167" i="2"/>
  <c r="O167" i="2" s="1"/>
  <c r="H166" i="2"/>
  <c r="O166" i="2" s="1"/>
  <c r="H165" i="2"/>
  <c r="O165" i="2" s="1"/>
  <c r="H164" i="2"/>
  <c r="O164" i="2" s="1"/>
  <c r="H163" i="2"/>
  <c r="O163" i="2" s="1"/>
  <c r="H162" i="2"/>
  <c r="O162" i="2" s="1"/>
  <c r="H161" i="2"/>
  <c r="O161" i="2" s="1"/>
  <c r="H160" i="2"/>
  <c r="O160" i="2" s="1"/>
  <c r="H159" i="2"/>
  <c r="O159" i="2" s="1"/>
  <c r="H158" i="2"/>
  <c r="O158" i="2" s="1"/>
  <c r="H157" i="2"/>
  <c r="O157" i="2" s="1"/>
  <c r="H156" i="2"/>
  <c r="O156" i="2" s="1"/>
  <c r="H155" i="2"/>
  <c r="O155" i="2" s="1"/>
  <c r="H154" i="2"/>
  <c r="O154" i="2" s="1"/>
  <c r="H153" i="2"/>
  <c r="O153" i="2" s="1"/>
  <c r="H152" i="2"/>
  <c r="O152" i="2" s="1"/>
  <c r="H151" i="2"/>
  <c r="O151" i="2" s="1"/>
  <c r="H150" i="2"/>
  <c r="O150" i="2" s="1"/>
  <c r="H149" i="2"/>
  <c r="O149" i="2" s="1"/>
  <c r="H148" i="2"/>
  <c r="O148" i="2" s="1"/>
  <c r="H147" i="2"/>
  <c r="O147" i="2" s="1"/>
  <c r="H146" i="2"/>
  <c r="O146" i="2" s="1"/>
  <c r="H145" i="2"/>
  <c r="O145" i="2" s="1"/>
  <c r="H144" i="2"/>
  <c r="O144" i="2" s="1"/>
  <c r="H143" i="2"/>
  <c r="O143" i="2" s="1"/>
  <c r="H142" i="2"/>
  <c r="O142" i="2" s="1"/>
  <c r="H141" i="2"/>
  <c r="O141" i="2" s="1"/>
  <c r="H140" i="2"/>
  <c r="O140" i="2" s="1"/>
  <c r="H139" i="2"/>
  <c r="O139" i="2" s="1"/>
  <c r="H138" i="2"/>
  <c r="O138" i="2" s="1"/>
  <c r="H137" i="2"/>
  <c r="O137" i="2" s="1"/>
  <c r="H136" i="2"/>
  <c r="O136" i="2" s="1"/>
  <c r="H135" i="2"/>
  <c r="O135" i="2" s="1"/>
  <c r="H134" i="2"/>
  <c r="O134" i="2" s="1"/>
  <c r="H133" i="2"/>
  <c r="O133" i="2" s="1"/>
  <c r="H132" i="2"/>
  <c r="O132" i="2" s="1"/>
  <c r="H131" i="2"/>
  <c r="O131" i="2" s="1"/>
  <c r="H130" i="2"/>
  <c r="O130" i="2" s="1"/>
  <c r="H129" i="2"/>
  <c r="O129" i="2" s="1"/>
  <c r="H128" i="2"/>
  <c r="O128" i="2" s="1"/>
  <c r="H127" i="2"/>
  <c r="O127" i="2" s="1"/>
  <c r="H126" i="2"/>
  <c r="O126" i="2" s="1"/>
  <c r="H125" i="2"/>
  <c r="O125" i="2" s="1"/>
  <c r="H124" i="2"/>
  <c r="O124" i="2" s="1"/>
  <c r="H123" i="2"/>
  <c r="O123" i="2" s="1"/>
  <c r="H122" i="2"/>
  <c r="O122" i="2" s="1"/>
  <c r="H121" i="2"/>
  <c r="O121" i="2" s="1"/>
  <c r="H120" i="2"/>
  <c r="O120" i="2" s="1"/>
  <c r="H119" i="2"/>
  <c r="O119" i="2" s="1"/>
  <c r="H118" i="2"/>
  <c r="O118" i="2" s="1"/>
  <c r="H117" i="2"/>
  <c r="O117" i="2" s="1"/>
  <c r="H116" i="2"/>
  <c r="O116" i="2" s="1"/>
  <c r="H115" i="2"/>
  <c r="O115" i="2" s="1"/>
  <c r="H114" i="2"/>
  <c r="O114" i="2" s="1"/>
  <c r="H113" i="2"/>
  <c r="O113" i="2" s="1"/>
  <c r="H112" i="2"/>
  <c r="O112" i="2" s="1"/>
  <c r="H111" i="2"/>
  <c r="O111" i="2" s="1"/>
  <c r="H110" i="2"/>
  <c r="O110" i="2" s="1"/>
  <c r="H109" i="2"/>
  <c r="O109" i="2" s="1"/>
  <c r="H108" i="2"/>
  <c r="O108" i="2" s="1"/>
  <c r="H107" i="2"/>
  <c r="O107" i="2" s="1"/>
  <c r="H106" i="2"/>
  <c r="O106" i="2" s="1"/>
  <c r="H105" i="2"/>
  <c r="O105" i="2" s="1"/>
  <c r="H104" i="2"/>
  <c r="O104" i="2" s="1"/>
  <c r="H103" i="2"/>
  <c r="O103" i="2" s="1"/>
  <c r="H102" i="2"/>
  <c r="O102" i="2" s="1"/>
  <c r="H101" i="2"/>
  <c r="O101" i="2" s="1"/>
  <c r="H100" i="2"/>
  <c r="O100" i="2" s="1"/>
  <c r="H99" i="2"/>
  <c r="O99" i="2" s="1"/>
  <c r="H98" i="2"/>
  <c r="O98" i="2" s="1"/>
  <c r="H97" i="2"/>
  <c r="O97" i="2" s="1"/>
  <c r="H96" i="2"/>
  <c r="O96" i="2" s="1"/>
  <c r="H95" i="2"/>
  <c r="O95" i="2" s="1"/>
  <c r="H94" i="2"/>
  <c r="O94" i="2" s="1"/>
  <c r="H93" i="2"/>
  <c r="O93" i="2" s="1"/>
  <c r="H92" i="2"/>
  <c r="O92" i="2" s="1"/>
  <c r="H91" i="2"/>
  <c r="O91" i="2" s="1"/>
  <c r="H90" i="2"/>
  <c r="O90" i="2" s="1"/>
  <c r="H89" i="2"/>
  <c r="O89" i="2" s="1"/>
  <c r="H88" i="2"/>
  <c r="O88" i="2" s="1"/>
  <c r="H87" i="2"/>
  <c r="O87" i="2" s="1"/>
  <c r="H86" i="2"/>
  <c r="O86" i="2" s="1"/>
  <c r="H85" i="2"/>
  <c r="O85" i="2" s="1"/>
  <c r="H84" i="2"/>
  <c r="O84" i="2" s="1"/>
  <c r="H83" i="2"/>
  <c r="O83" i="2" s="1"/>
  <c r="H82" i="2"/>
  <c r="O82" i="2" s="1"/>
  <c r="H81" i="2"/>
  <c r="O81" i="2" s="1"/>
  <c r="H80" i="2"/>
  <c r="O80" i="2" s="1"/>
  <c r="H79" i="2"/>
  <c r="O79" i="2" s="1"/>
  <c r="H78" i="2"/>
  <c r="O78" i="2" s="1"/>
  <c r="H77" i="2"/>
  <c r="O77" i="2" s="1"/>
  <c r="H76" i="2"/>
  <c r="O76" i="2" s="1"/>
  <c r="H75" i="2"/>
  <c r="O75" i="2" s="1"/>
  <c r="H74" i="2"/>
  <c r="O74" i="2" s="1"/>
  <c r="H73" i="2"/>
  <c r="O73" i="2" s="1"/>
  <c r="H72" i="2"/>
  <c r="O72" i="2" s="1"/>
  <c r="H71" i="2"/>
  <c r="O71" i="2" s="1"/>
  <c r="H70" i="2"/>
  <c r="O70" i="2" s="1"/>
  <c r="H69" i="2"/>
  <c r="O69" i="2" s="1"/>
  <c r="H68" i="2"/>
  <c r="O68" i="2" s="1"/>
  <c r="H67" i="2"/>
  <c r="O67" i="2" s="1"/>
  <c r="H66" i="2"/>
  <c r="O66" i="2" s="1"/>
  <c r="H65" i="2"/>
  <c r="O65" i="2" s="1"/>
  <c r="H64" i="2"/>
  <c r="O64" i="2" s="1"/>
  <c r="H63" i="2"/>
  <c r="O63" i="2" s="1"/>
  <c r="H62" i="2"/>
  <c r="O62" i="2" s="1"/>
  <c r="H61" i="2"/>
  <c r="O61" i="2" s="1"/>
  <c r="H60" i="2"/>
  <c r="O60" i="2" s="1"/>
  <c r="H59" i="2"/>
  <c r="O59" i="2" s="1"/>
  <c r="H58" i="2"/>
  <c r="O58" i="2" s="1"/>
  <c r="H57" i="2"/>
  <c r="O57" i="2" s="1"/>
  <c r="H56" i="2"/>
  <c r="O56" i="2" s="1"/>
  <c r="H55" i="2"/>
  <c r="O55" i="2" s="1"/>
  <c r="H54" i="2"/>
  <c r="O54" i="2" s="1"/>
  <c r="H53" i="2"/>
  <c r="O53" i="2" s="1"/>
  <c r="H52" i="2"/>
  <c r="O52" i="2" s="1"/>
  <c r="H51" i="2"/>
  <c r="O51" i="2" s="1"/>
  <c r="H50" i="2"/>
  <c r="O50" i="2" s="1"/>
  <c r="H49" i="2"/>
  <c r="O49" i="2" s="1"/>
  <c r="H48" i="2"/>
  <c r="O48" i="2" s="1"/>
  <c r="H47" i="2"/>
  <c r="O47" i="2" s="1"/>
  <c r="H46" i="2"/>
  <c r="O46" i="2" s="1"/>
  <c r="H45" i="2"/>
  <c r="O45" i="2" s="1"/>
  <c r="H44" i="2"/>
  <c r="O44" i="2" s="1"/>
  <c r="H43" i="2"/>
  <c r="O43" i="2" s="1"/>
  <c r="H42" i="2"/>
  <c r="O42" i="2" s="1"/>
  <c r="H41" i="2"/>
  <c r="O41" i="2" s="1"/>
  <c r="H40" i="2"/>
  <c r="O40" i="2" s="1"/>
  <c r="H39" i="2"/>
  <c r="O39" i="2" s="1"/>
  <c r="H38" i="2"/>
  <c r="O38" i="2" s="1"/>
  <c r="H37" i="2"/>
  <c r="O37" i="2" s="1"/>
  <c r="H36" i="2"/>
  <c r="O36" i="2" s="1"/>
  <c r="H35" i="2"/>
  <c r="O35" i="2" s="1"/>
  <c r="H34" i="2"/>
  <c r="O34" i="2" s="1"/>
  <c r="H33" i="2"/>
  <c r="O33" i="2" s="1"/>
  <c r="H32" i="2"/>
  <c r="O32" i="2" s="1"/>
  <c r="H31" i="2"/>
  <c r="O31" i="2" s="1"/>
  <c r="H30" i="2"/>
  <c r="O30" i="2" s="1"/>
  <c r="H29" i="2"/>
  <c r="O29" i="2" s="1"/>
  <c r="H28" i="2"/>
  <c r="O28" i="2" s="1"/>
  <c r="H27" i="2"/>
  <c r="O27" i="2" s="1"/>
  <c r="H26" i="2"/>
  <c r="O26" i="2" s="1"/>
  <c r="H25" i="2"/>
  <c r="O25" i="2" s="1"/>
  <c r="H24" i="2"/>
  <c r="O24" i="2" s="1"/>
  <c r="H23" i="2"/>
  <c r="O23" i="2" s="1"/>
  <c r="H22" i="2"/>
  <c r="O22" i="2" s="1"/>
  <c r="H21" i="2"/>
  <c r="O21" i="2" s="1"/>
  <c r="H20" i="2"/>
  <c r="O20" i="2" s="1"/>
  <c r="H19" i="2"/>
  <c r="O19" i="2" s="1"/>
  <c r="H18" i="2"/>
  <c r="O18" i="2" s="1"/>
  <c r="H17" i="2"/>
  <c r="O17" i="2" s="1"/>
  <c r="H16" i="2"/>
  <c r="O16" i="2" s="1"/>
  <c r="H15" i="2"/>
  <c r="O15" i="2" s="1"/>
  <c r="H14" i="2"/>
  <c r="O14" i="2" s="1"/>
  <c r="H13" i="2"/>
  <c r="O13" i="2" s="1"/>
  <c r="H12" i="2"/>
  <c r="O12" i="2" s="1"/>
  <c r="H11" i="2"/>
  <c r="O11" i="2" s="1"/>
  <c r="H10" i="2"/>
  <c r="O10" i="2" s="1"/>
  <c r="H9" i="2"/>
  <c r="O9" i="2" s="1"/>
  <c r="H8" i="2"/>
  <c r="O8" i="2" s="1"/>
  <c r="H7" i="2"/>
  <c r="O7" i="2" s="1"/>
  <c r="H6" i="2"/>
  <c r="O6" i="2" s="1"/>
  <c r="H5" i="2"/>
  <c r="O5" i="2" s="1"/>
  <c r="H4" i="2"/>
  <c r="O4" i="2" s="1"/>
  <c r="AC8" i="6"/>
  <c r="AC11" i="6"/>
  <c r="AC12" i="6"/>
  <c r="AC13" i="6"/>
  <c r="AC16" i="6"/>
  <c r="AC17" i="6"/>
  <c r="AC64" i="6"/>
  <c r="AC72" i="6"/>
  <c r="AC73" i="6"/>
  <c r="AB17" i="5"/>
  <c r="C5" i="5" s="1"/>
  <c r="C8" i="5"/>
  <c r="AC8" i="5"/>
  <c r="C9" i="5"/>
  <c r="AC11" i="5"/>
  <c r="AC12" i="5"/>
  <c r="AC13" i="5"/>
  <c r="AC16" i="5"/>
  <c r="AC17" i="5"/>
  <c r="AA32" i="5"/>
  <c r="AA62" i="5"/>
  <c r="AC64" i="5"/>
  <c r="AC72" i="5"/>
  <c r="AC73" i="5"/>
  <c r="C8" i="4"/>
  <c r="AC8" i="4"/>
  <c r="C9" i="4"/>
  <c r="AC11" i="4"/>
  <c r="AC12" i="4"/>
  <c r="AC13" i="4"/>
  <c r="AC16" i="4"/>
  <c r="AC17" i="4"/>
  <c r="AA32" i="4"/>
  <c r="AA62" i="4"/>
  <c r="AC64" i="4"/>
  <c r="AC72" i="4"/>
  <c r="AC73" i="4"/>
  <c r="C9" i="3"/>
  <c r="AB17" i="3"/>
  <c r="C6" i="3" s="1"/>
  <c r="AA32" i="3"/>
  <c r="AA62" i="3"/>
  <c r="AC8" i="3"/>
  <c r="AC11" i="3"/>
  <c r="AC12" i="3"/>
  <c r="AC13" i="3"/>
  <c r="AC16" i="3"/>
  <c r="AC17" i="3"/>
  <c r="AC64" i="3"/>
  <c r="AC72" i="3"/>
  <c r="AC73" i="3"/>
  <c r="E34" i="2"/>
  <c r="AC35" i="11" l="1"/>
  <c r="AB34" i="11" s="1"/>
  <c r="AA36" i="11"/>
  <c r="AB33" i="11"/>
  <c r="AB16" i="5"/>
  <c r="C4" i="5" s="1"/>
  <c r="AB16" i="4"/>
  <c r="AB19" i="4" s="1"/>
  <c r="AB20" i="5"/>
  <c r="L4" i="2" s="1"/>
  <c r="AB8" i="3"/>
  <c r="AB8" i="4"/>
  <c r="AB17" i="4"/>
  <c r="C5" i="4" s="1"/>
  <c r="AB8" i="5"/>
  <c r="C6" i="5"/>
  <c r="E40" i="2"/>
  <c r="E41" i="2" s="1"/>
  <c r="E44" i="2" s="1"/>
  <c r="E33" i="8"/>
  <c r="AA33" i="4"/>
  <c r="C6" i="4"/>
  <c r="AA33" i="5"/>
  <c r="AA34" i="5" s="1"/>
  <c r="AB16" i="3"/>
  <c r="AB72" i="3" s="1"/>
  <c r="AA33" i="3"/>
  <c r="AA34" i="3" s="1"/>
  <c r="C5" i="3"/>
  <c r="AA34" i="4"/>
  <c r="C4" i="4" l="1"/>
  <c r="AB19" i="3"/>
  <c r="E34" i="8"/>
  <c r="E41" i="8" s="1"/>
  <c r="E44" i="8" s="1"/>
  <c r="K29" i="8"/>
  <c r="K31" i="8"/>
  <c r="AB73" i="3"/>
  <c r="AA37" i="11"/>
  <c r="AC36" i="11"/>
  <c r="AB35" i="11" s="1"/>
  <c r="C7" i="4"/>
  <c r="AB72" i="5"/>
  <c r="C7" i="5"/>
  <c r="AB73" i="5"/>
  <c r="AB72" i="4"/>
  <c r="AB73" i="4"/>
  <c r="AB20" i="4"/>
  <c r="AC65" i="4" s="1"/>
  <c r="AB20" i="3"/>
  <c r="AC33" i="3" s="1"/>
  <c r="AB32" i="3" s="1"/>
  <c r="C4" i="3"/>
  <c r="C7" i="3" s="1"/>
  <c r="I4" i="2"/>
  <c r="L1001" i="2"/>
  <c r="L1000" i="2"/>
  <c r="L997" i="2"/>
  <c r="L996" i="2"/>
  <c r="L993" i="2"/>
  <c r="L992" i="2"/>
  <c r="L989" i="2"/>
  <c r="L988" i="2"/>
  <c r="L985" i="2"/>
  <c r="L984" i="2"/>
  <c r="L981" i="2"/>
  <c r="L980" i="2"/>
  <c r="L977" i="2"/>
  <c r="L976" i="2"/>
  <c r="L973" i="2"/>
  <c r="L972" i="2"/>
  <c r="L969" i="2"/>
  <c r="L968" i="2"/>
  <c r="L965" i="2"/>
  <c r="L964" i="2"/>
  <c r="L961" i="2"/>
  <c r="L960" i="2"/>
  <c r="L1003" i="2"/>
  <c r="I1000" i="2"/>
  <c r="I976" i="2"/>
  <c r="I972" i="2"/>
  <c r="I968" i="2"/>
  <c r="I964" i="2"/>
  <c r="I960" i="2"/>
  <c r="I956" i="2"/>
  <c r="I952" i="2"/>
  <c r="I948" i="2"/>
  <c r="I944" i="2"/>
  <c r="I940" i="2"/>
  <c r="I938" i="2"/>
  <c r="I936" i="2"/>
  <c r="I934" i="2"/>
  <c r="I932" i="2"/>
  <c r="I930" i="2"/>
  <c r="I928" i="2"/>
  <c r="I926" i="2"/>
  <c r="I924" i="2"/>
  <c r="I922" i="2"/>
  <c r="I920" i="2"/>
  <c r="I918" i="2"/>
  <c r="I916" i="2"/>
  <c r="I914" i="2"/>
  <c r="I912" i="2"/>
  <c r="I910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I337" i="2"/>
  <c r="I336" i="2"/>
  <c r="I335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L136" i="2"/>
  <c r="L135" i="2"/>
  <c r="L134" i="2"/>
  <c r="I133" i="2"/>
  <c r="L132" i="2"/>
  <c r="L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AC34" i="5"/>
  <c r="AA35" i="5"/>
  <c r="AB18" i="3"/>
  <c r="AC65" i="3"/>
  <c r="AC67" i="3"/>
  <c r="AC69" i="3"/>
  <c r="AC66" i="3"/>
  <c r="AC68" i="3"/>
  <c r="AB18" i="5"/>
  <c r="AC66" i="5"/>
  <c r="AC68" i="5"/>
  <c r="AC65" i="5"/>
  <c r="AC67" i="5"/>
  <c r="AC69" i="5"/>
  <c r="L1002" i="2"/>
  <c r="L999" i="2"/>
  <c r="L998" i="2"/>
  <c r="L995" i="2"/>
  <c r="L994" i="2"/>
  <c r="L991" i="2"/>
  <c r="L990" i="2"/>
  <c r="L987" i="2"/>
  <c r="L986" i="2"/>
  <c r="L983" i="2"/>
  <c r="L982" i="2"/>
  <c r="L979" i="2"/>
  <c r="L978" i="2"/>
  <c r="L975" i="2"/>
  <c r="L974" i="2"/>
  <c r="L971" i="2"/>
  <c r="L970" i="2"/>
  <c r="L967" i="2"/>
  <c r="L966" i="2"/>
  <c r="L963" i="2"/>
  <c r="L962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L337" i="2"/>
  <c r="L336" i="2"/>
  <c r="L335" i="2"/>
  <c r="L334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I136" i="2"/>
  <c r="I135" i="2"/>
  <c r="I134" i="2"/>
  <c r="L133" i="2"/>
  <c r="I132" i="2"/>
  <c r="I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AC34" i="3"/>
  <c r="AB33" i="3" s="1"/>
  <c r="AA35" i="3"/>
  <c r="AC33" i="5"/>
  <c r="AB32" i="5" s="1"/>
  <c r="AC34" i="4"/>
  <c r="AA35" i="4"/>
  <c r="I984" i="2" l="1"/>
  <c r="I992" i="2"/>
  <c r="J5" i="2"/>
  <c r="AC37" i="11"/>
  <c r="AB36" i="11" s="1"/>
  <c r="AA38" i="11"/>
  <c r="AC66" i="4"/>
  <c r="I980" i="2"/>
  <c r="I988" i="2"/>
  <c r="I996" i="2"/>
  <c r="AC67" i="4"/>
  <c r="AC68" i="4"/>
  <c r="AC69" i="4"/>
  <c r="AB18" i="4"/>
  <c r="AC33" i="4"/>
  <c r="AB32" i="4" s="1"/>
  <c r="J7" i="2"/>
  <c r="J9" i="2"/>
  <c r="J11" i="2"/>
  <c r="J13" i="2"/>
  <c r="J15" i="2"/>
  <c r="J17" i="2"/>
  <c r="J19" i="2"/>
  <c r="J21" i="2"/>
  <c r="J23" i="2"/>
  <c r="J25" i="2"/>
  <c r="J27" i="2"/>
  <c r="J29" i="2"/>
  <c r="J31" i="2"/>
  <c r="J33" i="2"/>
  <c r="J35" i="2"/>
  <c r="M35" i="2" s="1"/>
  <c r="N35" i="2" s="1"/>
  <c r="J37" i="2"/>
  <c r="M37" i="2" s="1"/>
  <c r="J39" i="2"/>
  <c r="M39" i="2" s="1"/>
  <c r="N39" i="2" s="1"/>
  <c r="J41" i="2"/>
  <c r="M41" i="2" s="1"/>
  <c r="J43" i="2"/>
  <c r="M43" i="2" s="1"/>
  <c r="N43" i="2" s="1"/>
  <c r="J45" i="2"/>
  <c r="M45" i="2" s="1"/>
  <c r="J47" i="2"/>
  <c r="M47" i="2" s="1"/>
  <c r="N47" i="2" s="1"/>
  <c r="J49" i="2"/>
  <c r="M49" i="2" s="1"/>
  <c r="J51" i="2"/>
  <c r="M51" i="2" s="1"/>
  <c r="N51" i="2" s="1"/>
  <c r="J53" i="2"/>
  <c r="M53" i="2" s="1"/>
  <c r="J55" i="2"/>
  <c r="M55" i="2" s="1"/>
  <c r="N55" i="2" s="1"/>
  <c r="J57" i="2"/>
  <c r="M57" i="2" s="1"/>
  <c r="J59" i="2"/>
  <c r="M59" i="2" s="1"/>
  <c r="N59" i="2" s="1"/>
  <c r="J61" i="2"/>
  <c r="M61" i="2" s="1"/>
  <c r="J63" i="2"/>
  <c r="M63" i="2" s="1"/>
  <c r="N63" i="2" s="1"/>
  <c r="J65" i="2"/>
  <c r="M65" i="2" s="1"/>
  <c r="J67" i="2"/>
  <c r="M67" i="2" s="1"/>
  <c r="N67" i="2" s="1"/>
  <c r="J69" i="2"/>
  <c r="M69" i="2" s="1"/>
  <c r="J71" i="2"/>
  <c r="M71" i="2" s="1"/>
  <c r="N71" i="2" s="1"/>
  <c r="J73" i="2"/>
  <c r="M73" i="2" s="1"/>
  <c r="J75" i="2"/>
  <c r="M75" i="2" s="1"/>
  <c r="N75" i="2" s="1"/>
  <c r="J77" i="2"/>
  <c r="M77" i="2" s="1"/>
  <c r="J79" i="2"/>
  <c r="M79" i="2" s="1"/>
  <c r="N79" i="2" s="1"/>
  <c r="J81" i="2"/>
  <c r="M81" i="2" s="1"/>
  <c r="J83" i="2"/>
  <c r="M83" i="2" s="1"/>
  <c r="N83" i="2" s="1"/>
  <c r="J85" i="2"/>
  <c r="M85" i="2" s="1"/>
  <c r="J87" i="2"/>
  <c r="M87" i="2" s="1"/>
  <c r="N87" i="2" s="1"/>
  <c r="J89" i="2"/>
  <c r="M89" i="2" s="1"/>
  <c r="J91" i="2"/>
  <c r="M91" i="2" s="1"/>
  <c r="N91" i="2" s="1"/>
  <c r="J93" i="2"/>
  <c r="M93" i="2" s="1"/>
  <c r="J95" i="2"/>
  <c r="M95" i="2" s="1"/>
  <c r="N95" i="2" s="1"/>
  <c r="J97" i="2"/>
  <c r="M97" i="2" s="1"/>
  <c r="J99" i="2"/>
  <c r="M99" i="2" s="1"/>
  <c r="N99" i="2" s="1"/>
  <c r="J101" i="2"/>
  <c r="M101" i="2" s="1"/>
  <c r="J103" i="2"/>
  <c r="M103" i="2" s="1"/>
  <c r="N103" i="2" s="1"/>
  <c r="J105" i="2"/>
  <c r="M105" i="2" s="1"/>
  <c r="J107" i="2"/>
  <c r="M107" i="2" s="1"/>
  <c r="N107" i="2" s="1"/>
  <c r="J109" i="2"/>
  <c r="M109" i="2" s="1"/>
  <c r="J111" i="2"/>
  <c r="M111" i="2" s="1"/>
  <c r="N111" i="2" s="1"/>
  <c r="J113" i="2"/>
  <c r="M113" i="2" s="1"/>
  <c r="J115" i="2"/>
  <c r="M115" i="2" s="1"/>
  <c r="N115" i="2" s="1"/>
  <c r="J117" i="2"/>
  <c r="M117" i="2" s="1"/>
  <c r="J119" i="2"/>
  <c r="M119" i="2" s="1"/>
  <c r="N119" i="2" s="1"/>
  <c r="J121" i="2"/>
  <c r="M121" i="2" s="1"/>
  <c r="J123" i="2"/>
  <c r="M123" i="2" s="1"/>
  <c r="N123" i="2" s="1"/>
  <c r="J125" i="2"/>
  <c r="M125" i="2" s="1"/>
  <c r="J127" i="2"/>
  <c r="M127" i="2" s="1"/>
  <c r="N127" i="2" s="1"/>
  <c r="J129" i="2"/>
  <c r="M129" i="2" s="1"/>
  <c r="J131" i="2"/>
  <c r="J133" i="2"/>
  <c r="M133" i="2" s="1"/>
  <c r="J135" i="2"/>
  <c r="J137" i="2"/>
  <c r="M137" i="2" s="1"/>
  <c r="J139" i="2"/>
  <c r="M139" i="2" s="1"/>
  <c r="N139" i="2" s="1"/>
  <c r="J141" i="2"/>
  <c r="M141" i="2" s="1"/>
  <c r="J143" i="2"/>
  <c r="M143" i="2" s="1"/>
  <c r="N143" i="2" s="1"/>
  <c r="J145" i="2"/>
  <c r="M145" i="2" s="1"/>
  <c r="J147" i="2"/>
  <c r="M147" i="2" s="1"/>
  <c r="N147" i="2" s="1"/>
  <c r="J149" i="2"/>
  <c r="M149" i="2" s="1"/>
  <c r="J151" i="2"/>
  <c r="M151" i="2" s="1"/>
  <c r="N151" i="2" s="1"/>
  <c r="J153" i="2"/>
  <c r="M153" i="2" s="1"/>
  <c r="J155" i="2"/>
  <c r="M155" i="2" s="1"/>
  <c r="N155" i="2" s="1"/>
  <c r="J4" i="2"/>
  <c r="M4" i="2" s="1"/>
  <c r="J6" i="2"/>
  <c r="J8" i="2"/>
  <c r="J10" i="2"/>
  <c r="J12" i="2"/>
  <c r="J14" i="2"/>
  <c r="J16" i="2"/>
  <c r="J18" i="2"/>
  <c r="J20" i="2"/>
  <c r="J22" i="2"/>
  <c r="J24" i="2"/>
  <c r="J26" i="2"/>
  <c r="J28" i="2"/>
  <c r="J30" i="2"/>
  <c r="J32" i="2"/>
  <c r="J34" i="2"/>
  <c r="J36" i="2"/>
  <c r="M36" i="2" s="1"/>
  <c r="J38" i="2"/>
  <c r="M38" i="2" s="1"/>
  <c r="J40" i="2"/>
  <c r="M40" i="2" s="1"/>
  <c r="J42" i="2"/>
  <c r="M42" i="2" s="1"/>
  <c r="J44" i="2"/>
  <c r="M44" i="2" s="1"/>
  <c r="J46" i="2"/>
  <c r="M46" i="2" s="1"/>
  <c r="J48" i="2"/>
  <c r="M48" i="2" s="1"/>
  <c r="J50" i="2"/>
  <c r="M50" i="2" s="1"/>
  <c r="J52" i="2"/>
  <c r="M52" i="2" s="1"/>
  <c r="J54" i="2"/>
  <c r="M54" i="2" s="1"/>
  <c r="J56" i="2"/>
  <c r="M56" i="2" s="1"/>
  <c r="J58" i="2"/>
  <c r="M58" i="2" s="1"/>
  <c r="J60" i="2"/>
  <c r="M60" i="2" s="1"/>
  <c r="J62" i="2"/>
  <c r="M62" i="2" s="1"/>
  <c r="J64" i="2"/>
  <c r="M64" i="2" s="1"/>
  <c r="J66" i="2"/>
  <c r="M66" i="2" s="1"/>
  <c r="J68" i="2"/>
  <c r="M68" i="2" s="1"/>
  <c r="J70" i="2"/>
  <c r="M70" i="2" s="1"/>
  <c r="J72" i="2"/>
  <c r="M72" i="2" s="1"/>
  <c r="J74" i="2"/>
  <c r="M74" i="2" s="1"/>
  <c r="J76" i="2"/>
  <c r="M76" i="2" s="1"/>
  <c r="J78" i="2"/>
  <c r="M78" i="2" s="1"/>
  <c r="J80" i="2"/>
  <c r="M80" i="2" s="1"/>
  <c r="J82" i="2"/>
  <c r="M82" i="2" s="1"/>
  <c r="J84" i="2"/>
  <c r="M84" i="2" s="1"/>
  <c r="J86" i="2"/>
  <c r="M86" i="2" s="1"/>
  <c r="J88" i="2"/>
  <c r="M88" i="2" s="1"/>
  <c r="J90" i="2"/>
  <c r="M90" i="2" s="1"/>
  <c r="J92" i="2"/>
  <c r="M92" i="2" s="1"/>
  <c r="J94" i="2"/>
  <c r="M94" i="2" s="1"/>
  <c r="J96" i="2"/>
  <c r="M96" i="2" s="1"/>
  <c r="J98" i="2"/>
  <c r="M98" i="2" s="1"/>
  <c r="J100" i="2"/>
  <c r="M100" i="2" s="1"/>
  <c r="J102" i="2"/>
  <c r="M102" i="2" s="1"/>
  <c r="J104" i="2"/>
  <c r="M104" i="2" s="1"/>
  <c r="J106" i="2"/>
  <c r="M106" i="2" s="1"/>
  <c r="J108" i="2"/>
  <c r="M108" i="2" s="1"/>
  <c r="J110" i="2"/>
  <c r="M110" i="2" s="1"/>
  <c r="J112" i="2"/>
  <c r="M112" i="2" s="1"/>
  <c r="J114" i="2"/>
  <c r="M114" i="2" s="1"/>
  <c r="J116" i="2"/>
  <c r="M116" i="2" s="1"/>
  <c r="J118" i="2"/>
  <c r="M118" i="2" s="1"/>
  <c r="J120" i="2"/>
  <c r="M120" i="2" s="1"/>
  <c r="J122" i="2"/>
  <c r="M122" i="2" s="1"/>
  <c r="J124" i="2"/>
  <c r="M124" i="2" s="1"/>
  <c r="J126" i="2"/>
  <c r="M126" i="2" s="1"/>
  <c r="J128" i="2"/>
  <c r="M128" i="2" s="1"/>
  <c r="J130" i="2"/>
  <c r="M130" i="2" s="1"/>
  <c r="J132" i="2"/>
  <c r="J134" i="2"/>
  <c r="J136" i="2"/>
  <c r="J138" i="2"/>
  <c r="M138" i="2" s="1"/>
  <c r="N138" i="2" s="1"/>
  <c r="J140" i="2"/>
  <c r="M140" i="2" s="1"/>
  <c r="J142" i="2"/>
  <c r="M142" i="2" s="1"/>
  <c r="N142" i="2" s="1"/>
  <c r="J144" i="2"/>
  <c r="M144" i="2" s="1"/>
  <c r="J146" i="2"/>
  <c r="M146" i="2" s="1"/>
  <c r="N146" i="2" s="1"/>
  <c r="J148" i="2"/>
  <c r="M148" i="2" s="1"/>
  <c r="J150" i="2"/>
  <c r="M150" i="2" s="1"/>
  <c r="N150" i="2" s="1"/>
  <c r="J152" i="2"/>
  <c r="M152" i="2" s="1"/>
  <c r="J154" i="2"/>
  <c r="M154" i="2" s="1"/>
  <c r="N154" i="2" s="1"/>
  <c r="J156" i="2"/>
  <c r="M156" i="2" s="1"/>
  <c r="J158" i="2"/>
  <c r="M158" i="2" s="1"/>
  <c r="N158" i="2" s="1"/>
  <c r="J160" i="2"/>
  <c r="M160" i="2" s="1"/>
  <c r="J162" i="2"/>
  <c r="M162" i="2" s="1"/>
  <c r="N162" i="2" s="1"/>
  <c r="J164" i="2"/>
  <c r="M164" i="2" s="1"/>
  <c r="J166" i="2"/>
  <c r="M166" i="2" s="1"/>
  <c r="N166" i="2" s="1"/>
  <c r="J168" i="2"/>
  <c r="M168" i="2" s="1"/>
  <c r="J170" i="2"/>
  <c r="M170" i="2" s="1"/>
  <c r="N170" i="2" s="1"/>
  <c r="J172" i="2"/>
  <c r="M172" i="2" s="1"/>
  <c r="J157" i="2"/>
  <c r="M157" i="2" s="1"/>
  <c r="N157" i="2" s="1"/>
  <c r="J161" i="2"/>
  <c r="M161" i="2" s="1"/>
  <c r="J165" i="2"/>
  <c r="M165" i="2" s="1"/>
  <c r="J169" i="2"/>
  <c r="M169" i="2" s="1"/>
  <c r="J173" i="2"/>
  <c r="M173" i="2" s="1"/>
  <c r="N173" i="2" s="1"/>
  <c r="J175" i="2"/>
  <c r="M175" i="2" s="1"/>
  <c r="J177" i="2"/>
  <c r="M177" i="2" s="1"/>
  <c r="N177" i="2" s="1"/>
  <c r="J179" i="2"/>
  <c r="M179" i="2" s="1"/>
  <c r="J181" i="2"/>
  <c r="M181" i="2" s="1"/>
  <c r="N181" i="2" s="1"/>
  <c r="J183" i="2"/>
  <c r="M183" i="2" s="1"/>
  <c r="J185" i="2"/>
  <c r="M185" i="2" s="1"/>
  <c r="N185" i="2" s="1"/>
  <c r="J187" i="2"/>
  <c r="M187" i="2" s="1"/>
  <c r="J189" i="2"/>
  <c r="M189" i="2" s="1"/>
  <c r="N189" i="2" s="1"/>
  <c r="J191" i="2"/>
  <c r="M191" i="2" s="1"/>
  <c r="J193" i="2"/>
  <c r="M193" i="2" s="1"/>
  <c r="N193" i="2" s="1"/>
  <c r="J195" i="2"/>
  <c r="M195" i="2" s="1"/>
  <c r="J197" i="2"/>
  <c r="M197" i="2" s="1"/>
  <c r="N197" i="2" s="1"/>
  <c r="J199" i="2"/>
  <c r="M199" i="2" s="1"/>
  <c r="J201" i="2"/>
  <c r="M201" i="2" s="1"/>
  <c r="N201" i="2" s="1"/>
  <c r="J203" i="2"/>
  <c r="J205" i="2"/>
  <c r="J207" i="2"/>
  <c r="J209" i="2"/>
  <c r="J211" i="2"/>
  <c r="J213" i="2"/>
  <c r="J215" i="2"/>
  <c r="J217" i="2"/>
  <c r="J219" i="2"/>
  <c r="J221" i="2"/>
  <c r="J223" i="2"/>
  <c r="J225" i="2"/>
  <c r="J227" i="2"/>
  <c r="J229" i="2"/>
  <c r="J231" i="2"/>
  <c r="J233" i="2"/>
  <c r="J235" i="2"/>
  <c r="J237" i="2"/>
  <c r="J239" i="2"/>
  <c r="J241" i="2"/>
  <c r="J243" i="2"/>
  <c r="J245" i="2"/>
  <c r="J247" i="2"/>
  <c r="J249" i="2"/>
  <c r="J251" i="2"/>
  <c r="J253" i="2"/>
  <c r="J255" i="2"/>
  <c r="J257" i="2"/>
  <c r="J259" i="2"/>
  <c r="J261" i="2"/>
  <c r="J263" i="2"/>
  <c r="J265" i="2"/>
  <c r="J267" i="2"/>
  <c r="J269" i="2"/>
  <c r="J271" i="2"/>
  <c r="J273" i="2"/>
  <c r="J275" i="2"/>
  <c r="J277" i="2"/>
  <c r="J279" i="2"/>
  <c r="J281" i="2"/>
  <c r="J283" i="2"/>
  <c r="J285" i="2"/>
  <c r="J287" i="2"/>
  <c r="J289" i="2"/>
  <c r="J291" i="2"/>
  <c r="J293" i="2"/>
  <c r="J295" i="2"/>
  <c r="J297" i="2"/>
  <c r="J299" i="2"/>
  <c r="J301" i="2"/>
  <c r="J303" i="2"/>
  <c r="J305" i="2"/>
  <c r="J307" i="2"/>
  <c r="J309" i="2"/>
  <c r="J311" i="2"/>
  <c r="J313" i="2"/>
  <c r="J315" i="2"/>
  <c r="J317" i="2"/>
  <c r="J319" i="2"/>
  <c r="J321" i="2"/>
  <c r="J323" i="2"/>
  <c r="J325" i="2"/>
  <c r="J327" i="2"/>
  <c r="J329" i="2"/>
  <c r="J331" i="2"/>
  <c r="J333" i="2"/>
  <c r="J159" i="2"/>
  <c r="M159" i="2" s="1"/>
  <c r="J163" i="2"/>
  <c r="M163" i="2" s="1"/>
  <c r="N163" i="2" s="1"/>
  <c r="J167" i="2"/>
  <c r="M167" i="2" s="1"/>
  <c r="J171" i="2"/>
  <c r="M171" i="2" s="1"/>
  <c r="N171" i="2" s="1"/>
  <c r="J174" i="2"/>
  <c r="M174" i="2" s="1"/>
  <c r="J176" i="2"/>
  <c r="M176" i="2" s="1"/>
  <c r="N176" i="2" s="1"/>
  <c r="J178" i="2"/>
  <c r="M178" i="2" s="1"/>
  <c r="J180" i="2"/>
  <c r="M180" i="2" s="1"/>
  <c r="N180" i="2" s="1"/>
  <c r="J182" i="2"/>
  <c r="M182" i="2" s="1"/>
  <c r="J184" i="2"/>
  <c r="M184" i="2" s="1"/>
  <c r="N184" i="2" s="1"/>
  <c r="J186" i="2"/>
  <c r="M186" i="2" s="1"/>
  <c r="J188" i="2"/>
  <c r="M188" i="2" s="1"/>
  <c r="N188" i="2" s="1"/>
  <c r="J190" i="2"/>
  <c r="M190" i="2" s="1"/>
  <c r="J192" i="2"/>
  <c r="M192" i="2" s="1"/>
  <c r="N192" i="2" s="1"/>
  <c r="J194" i="2"/>
  <c r="M194" i="2" s="1"/>
  <c r="J196" i="2"/>
  <c r="M196" i="2" s="1"/>
  <c r="N196" i="2" s="1"/>
  <c r="J198" i="2"/>
  <c r="M198" i="2" s="1"/>
  <c r="J200" i="2"/>
  <c r="M200" i="2" s="1"/>
  <c r="N200" i="2" s="1"/>
  <c r="J202" i="2"/>
  <c r="J204" i="2"/>
  <c r="J206" i="2"/>
  <c r="J208" i="2"/>
  <c r="J210" i="2"/>
  <c r="J212" i="2"/>
  <c r="J214" i="2"/>
  <c r="J216" i="2"/>
  <c r="J218" i="2"/>
  <c r="J220" i="2"/>
  <c r="J222" i="2"/>
  <c r="J224" i="2"/>
  <c r="J226" i="2"/>
  <c r="J228" i="2"/>
  <c r="J230" i="2"/>
  <c r="J232" i="2"/>
  <c r="J234" i="2"/>
  <c r="J236" i="2"/>
  <c r="J238" i="2"/>
  <c r="J240" i="2"/>
  <c r="J242" i="2"/>
  <c r="J244" i="2"/>
  <c r="J246" i="2"/>
  <c r="J248" i="2"/>
  <c r="J250" i="2"/>
  <c r="J252" i="2"/>
  <c r="J254" i="2"/>
  <c r="J256" i="2"/>
  <c r="J258" i="2"/>
  <c r="J260" i="2"/>
  <c r="J262" i="2"/>
  <c r="J264" i="2"/>
  <c r="J266" i="2"/>
  <c r="J268" i="2"/>
  <c r="J270" i="2"/>
  <c r="J272" i="2"/>
  <c r="J274" i="2"/>
  <c r="J276" i="2"/>
  <c r="J278" i="2"/>
  <c r="J280" i="2"/>
  <c r="J282" i="2"/>
  <c r="J284" i="2"/>
  <c r="J286" i="2"/>
  <c r="J288" i="2"/>
  <c r="J290" i="2"/>
  <c r="J292" i="2"/>
  <c r="J294" i="2"/>
  <c r="J296" i="2"/>
  <c r="J298" i="2"/>
  <c r="J300" i="2"/>
  <c r="J302" i="2"/>
  <c r="J304" i="2"/>
  <c r="J306" i="2"/>
  <c r="J308" i="2"/>
  <c r="J310" i="2"/>
  <c r="J312" i="2"/>
  <c r="J314" i="2"/>
  <c r="J316" i="2"/>
  <c r="J318" i="2"/>
  <c r="J320" i="2"/>
  <c r="J322" i="2"/>
  <c r="J324" i="2"/>
  <c r="J326" i="2"/>
  <c r="J328" i="2"/>
  <c r="J330" i="2"/>
  <c r="J332" i="2"/>
  <c r="J334" i="2"/>
  <c r="J336" i="2"/>
  <c r="M336" i="2" s="1"/>
  <c r="N336" i="2" s="1"/>
  <c r="J338" i="2"/>
  <c r="J340" i="2"/>
  <c r="J342" i="2"/>
  <c r="J344" i="2"/>
  <c r="J346" i="2"/>
  <c r="J348" i="2"/>
  <c r="J350" i="2"/>
  <c r="J352" i="2"/>
  <c r="J335" i="2"/>
  <c r="J339" i="2"/>
  <c r="J343" i="2"/>
  <c r="J347" i="2"/>
  <c r="J351" i="2"/>
  <c r="J354" i="2"/>
  <c r="J356" i="2"/>
  <c r="J358" i="2"/>
  <c r="J360" i="2"/>
  <c r="J362" i="2"/>
  <c r="J364" i="2"/>
  <c r="J366" i="2"/>
  <c r="J368" i="2"/>
  <c r="J370" i="2"/>
  <c r="J372" i="2"/>
  <c r="J374" i="2"/>
  <c r="J376" i="2"/>
  <c r="J378" i="2"/>
  <c r="J380" i="2"/>
  <c r="J382" i="2"/>
  <c r="J384" i="2"/>
  <c r="J386" i="2"/>
  <c r="J388" i="2"/>
  <c r="J390" i="2"/>
  <c r="J392" i="2"/>
  <c r="J394" i="2"/>
  <c r="J396" i="2"/>
  <c r="J398" i="2"/>
  <c r="J400" i="2"/>
  <c r="J402" i="2"/>
  <c r="J404" i="2"/>
  <c r="J406" i="2"/>
  <c r="J408" i="2"/>
  <c r="J410" i="2"/>
  <c r="J412" i="2"/>
  <c r="J414" i="2"/>
  <c r="J416" i="2"/>
  <c r="J418" i="2"/>
  <c r="J420" i="2"/>
  <c r="J422" i="2"/>
  <c r="J424" i="2"/>
  <c r="J426" i="2"/>
  <c r="J428" i="2"/>
  <c r="J430" i="2"/>
  <c r="J432" i="2"/>
  <c r="J434" i="2"/>
  <c r="J436" i="2"/>
  <c r="J438" i="2"/>
  <c r="J440" i="2"/>
  <c r="J442" i="2"/>
  <c r="J444" i="2"/>
  <c r="J446" i="2"/>
  <c r="J448" i="2"/>
  <c r="J450" i="2"/>
  <c r="J452" i="2"/>
  <c r="J454" i="2"/>
  <c r="J456" i="2"/>
  <c r="J458" i="2"/>
  <c r="J460" i="2"/>
  <c r="J462" i="2"/>
  <c r="J464" i="2"/>
  <c r="J466" i="2"/>
  <c r="J468" i="2"/>
  <c r="J470" i="2"/>
  <c r="J472" i="2"/>
  <c r="J474" i="2"/>
  <c r="J476" i="2"/>
  <c r="J478" i="2"/>
  <c r="J480" i="2"/>
  <c r="J482" i="2"/>
  <c r="J484" i="2"/>
  <c r="J486" i="2"/>
  <c r="J488" i="2"/>
  <c r="J490" i="2"/>
  <c r="J492" i="2"/>
  <c r="J494" i="2"/>
  <c r="J496" i="2"/>
  <c r="J498" i="2"/>
  <c r="J500" i="2"/>
  <c r="J502" i="2"/>
  <c r="J504" i="2"/>
  <c r="J506" i="2"/>
  <c r="J508" i="2"/>
  <c r="J510" i="2"/>
  <c r="J512" i="2"/>
  <c r="J514" i="2"/>
  <c r="J516" i="2"/>
  <c r="J518" i="2"/>
  <c r="J520" i="2"/>
  <c r="J522" i="2"/>
  <c r="J524" i="2"/>
  <c r="J526" i="2"/>
  <c r="J528" i="2"/>
  <c r="J530" i="2"/>
  <c r="J532" i="2"/>
  <c r="J534" i="2"/>
  <c r="J536" i="2"/>
  <c r="J538" i="2"/>
  <c r="J540" i="2"/>
  <c r="J542" i="2"/>
  <c r="J544" i="2"/>
  <c r="J546" i="2"/>
  <c r="J548" i="2"/>
  <c r="J550" i="2"/>
  <c r="J552" i="2"/>
  <c r="J554" i="2"/>
  <c r="J556" i="2"/>
  <c r="J558" i="2"/>
  <c r="J560" i="2"/>
  <c r="J562" i="2"/>
  <c r="J564" i="2"/>
  <c r="J566" i="2"/>
  <c r="J568" i="2"/>
  <c r="J570" i="2"/>
  <c r="J572" i="2"/>
  <c r="J574" i="2"/>
  <c r="J576" i="2"/>
  <c r="J578" i="2"/>
  <c r="J580" i="2"/>
  <c r="J582" i="2"/>
  <c r="J584" i="2"/>
  <c r="J586" i="2"/>
  <c r="J588" i="2"/>
  <c r="J590" i="2"/>
  <c r="J592" i="2"/>
  <c r="J594" i="2"/>
  <c r="J596" i="2"/>
  <c r="J598" i="2"/>
  <c r="J600" i="2"/>
  <c r="J602" i="2"/>
  <c r="J604" i="2"/>
  <c r="J606" i="2"/>
  <c r="J608" i="2"/>
  <c r="J610" i="2"/>
  <c r="J612" i="2"/>
  <c r="J614" i="2"/>
  <c r="J616" i="2"/>
  <c r="J618" i="2"/>
  <c r="J620" i="2"/>
  <c r="J622" i="2"/>
  <c r="J624" i="2"/>
  <c r="J626" i="2"/>
  <c r="J628" i="2"/>
  <c r="J630" i="2"/>
  <c r="J632" i="2"/>
  <c r="J634" i="2"/>
  <c r="J636" i="2"/>
  <c r="J638" i="2"/>
  <c r="J640" i="2"/>
  <c r="J642" i="2"/>
  <c r="J644" i="2"/>
  <c r="J646" i="2"/>
  <c r="J648" i="2"/>
  <c r="J650" i="2"/>
  <c r="J652" i="2"/>
  <c r="J654" i="2"/>
  <c r="J656" i="2"/>
  <c r="J658" i="2"/>
  <c r="J660" i="2"/>
  <c r="J662" i="2"/>
  <c r="J337" i="2"/>
  <c r="M337" i="2" s="1"/>
  <c r="J341" i="2"/>
  <c r="J345" i="2"/>
  <c r="J349" i="2"/>
  <c r="J353" i="2"/>
  <c r="J355" i="2"/>
  <c r="J357" i="2"/>
  <c r="J359" i="2"/>
  <c r="J361" i="2"/>
  <c r="J363" i="2"/>
  <c r="J365" i="2"/>
  <c r="J367" i="2"/>
  <c r="J369" i="2"/>
  <c r="J371" i="2"/>
  <c r="J373" i="2"/>
  <c r="J375" i="2"/>
  <c r="J377" i="2"/>
  <c r="J379" i="2"/>
  <c r="J381" i="2"/>
  <c r="J383" i="2"/>
  <c r="J385" i="2"/>
  <c r="J387" i="2"/>
  <c r="J389" i="2"/>
  <c r="J391" i="2"/>
  <c r="J393" i="2"/>
  <c r="J395" i="2"/>
  <c r="J397" i="2"/>
  <c r="J399" i="2"/>
  <c r="J401" i="2"/>
  <c r="J403" i="2"/>
  <c r="J405" i="2"/>
  <c r="J407" i="2"/>
  <c r="J409" i="2"/>
  <c r="J411" i="2"/>
  <c r="J413" i="2"/>
  <c r="J415" i="2"/>
  <c r="J417" i="2"/>
  <c r="J419" i="2"/>
  <c r="J421" i="2"/>
  <c r="J423" i="2"/>
  <c r="J425" i="2"/>
  <c r="J427" i="2"/>
  <c r="J429" i="2"/>
  <c r="J431" i="2"/>
  <c r="J433" i="2"/>
  <c r="J435" i="2"/>
  <c r="J437" i="2"/>
  <c r="J439" i="2"/>
  <c r="J441" i="2"/>
  <c r="J443" i="2"/>
  <c r="J445" i="2"/>
  <c r="J447" i="2"/>
  <c r="J449" i="2"/>
  <c r="J451" i="2"/>
  <c r="J453" i="2"/>
  <c r="J455" i="2"/>
  <c r="J457" i="2"/>
  <c r="J459" i="2"/>
  <c r="J461" i="2"/>
  <c r="J463" i="2"/>
  <c r="J465" i="2"/>
  <c r="J467" i="2"/>
  <c r="J469" i="2"/>
  <c r="J471" i="2"/>
  <c r="J473" i="2"/>
  <c r="J475" i="2"/>
  <c r="J477" i="2"/>
  <c r="J479" i="2"/>
  <c r="J481" i="2"/>
  <c r="J483" i="2"/>
  <c r="J485" i="2"/>
  <c r="J487" i="2"/>
  <c r="J489" i="2"/>
  <c r="J491" i="2"/>
  <c r="J493" i="2"/>
  <c r="J495" i="2"/>
  <c r="J497" i="2"/>
  <c r="J499" i="2"/>
  <c r="J501" i="2"/>
  <c r="J503" i="2"/>
  <c r="J505" i="2"/>
  <c r="J507" i="2"/>
  <c r="J509" i="2"/>
  <c r="J511" i="2"/>
  <c r="J513" i="2"/>
  <c r="J515" i="2"/>
  <c r="J517" i="2"/>
  <c r="J519" i="2"/>
  <c r="J521" i="2"/>
  <c r="J523" i="2"/>
  <c r="J525" i="2"/>
  <c r="J527" i="2"/>
  <c r="J529" i="2"/>
  <c r="J531" i="2"/>
  <c r="J533" i="2"/>
  <c r="J535" i="2"/>
  <c r="J537" i="2"/>
  <c r="J539" i="2"/>
  <c r="J541" i="2"/>
  <c r="J543" i="2"/>
  <c r="J545" i="2"/>
  <c r="J547" i="2"/>
  <c r="J549" i="2"/>
  <c r="J551" i="2"/>
  <c r="J553" i="2"/>
  <c r="J555" i="2"/>
  <c r="J557" i="2"/>
  <c r="J559" i="2"/>
  <c r="J561" i="2"/>
  <c r="J563" i="2"/>
  <c r="J565" i="2"/>
  <c r="J567" i="2"/>
  <c r="J569" i="2"/>
  <c r="J571" i="2"/>
  <c r="J573" i="2"/>
  <c r="J575" i="2"/>
  <c r="J577" i="2"/>
  <c r="J579" i="2"/>
  <c r="J581" i="2"/>
  <c r="J583" i="2"/>
  <c r="J585" i="2"/>
  <c r="J587" i="2"/>
  <c r="J589" i="2"/>
  <c r="J591" i="2"/>
  <c r="J593" i="2"/>
  <c r="J595" i="2"/>
  <c r="J597" i="2"/>
  <c r="J599" i="2"/>
  <c r="J601" i="2"/>
  <c r="J603" i="2"/>
  <c r="J605" i="2"/>
  <c r="J607" i="2"/>
  <c r="J609" i="2"/>
  <c r="J611" i="2"/>
  <c r="J613" i="2"/>
  <c r="J615" i="2"/>
  <c r="J617" i="2"/>
  <c r="J619" i="2"/>
  <c r="J621" i="2"/>
  <c r="J623" i="2"/>
  <c r="J625" i="2"/>
  <c r="J627" i="2"/>
  <c r="J629" i="2"/>
  <c r="J631" i="2"/>
  <c r="J633" i="2"/>
  <c r="J635" i="2"/>
  <c r="J637" i="2"/>
  <c r="J639" i="2"/>
  <c r="J641" i="2"/>
  <c r="J643" i="2"/>
  <c r="J645" i="2"/>
  <c r="J647" i="2"/>
  <c r="J649" i="2"/>
  <c r="J651" i="2"/>
  <c r="J653" i="2"/>
  <c r="J655" i="2"/>
  <c r="J657" i="2"/>
  <c r="J659" i="2"/>
  <c r="J661" i="2"/>
  <c r="J663" i="2"/>
  <c r="J665" i="2"/>
  <c r="J667" i="2"/>
  <c r="J669" i="2"/>
  <c r="J671" i="2"/>
  <c r="J673" i="2"/>
  <c r="J675" i="2"/>
  <c r="J677" i="2"/>
  <c r="J679" i="2"/>
  <c r="J681" i="2"/>
  <c r="J683" i="2"/>
  <c r="J664" i="2"/>
  <c r="J668" i="2"/>
  <c r="J672" i="2"/>
  <c r="J676" i="2"/>
  <c r="J680" i="2"/>
  <c r="J684" i="2"/>
  <c r="J686" i="2"/>
  <c r="J688" i="2"/>
  <c r="J690" i="2"/>
  <c r="J692" i="2"/>
  <c r="J694" i="2"/>
  <c r="J696" i="2"/>
  <c r="J698" i="2"/>
  <c r="J700" i="2"/>
  <c r="J702" i="2"/>
  <c r="J704" i="2"/>
  <c r="J706" i="2"/>
  <c r="J708" i="2"/>
  <c r="J710" i="2"/>
  <c r="J712" i="2"/>
  <c r="J714" i="2"/>
  <c r="J716" i="2"/>
  <c r="J718" i="2"/>
  <c r="J720" i="2"/>
  <c r="J722" i="2"/>
  <c r="J724" i="2"/>
  <c r="J726" i="2"/>
  <c r="J728" i="2"/>
  <c r="J730" i="2"/>
  <c r="J732" i="2"/>
  <c r="J734" i="2"/>
  <c r="J736" i="2"/>
  <c r="J738" i="2"/>
  <c r="J740" i="2"/>
  <c r="J742" i="2"/>
  <c r="J744" i="2"/>
  <c r="J746" i="2"/>
  <c r="J748" i="2"/>
  <c r="M748" i="2" s="1"/>
  <c r="N748" i="2" s="1"/>
  <c r="J750" i="2"/>
  <c r="J752" i="2"/>
  <c r="M752" i="2" s="1"/>
  <c r="N752" i="2" s="1"/>
  <c r="J754" i="2"/>
  <c r="J756" i="2"/>
  <c r="M756" i="2" s="1"/>
  <c r="N756" i="2" s="1"/>
  <c r="J758" i="2"/>
  <c r="J760" i="2"/>
  <c r="M760" i="2" s="1"/>
  <c r="N760" i="2" s="1"/>
  <c r="J762" i="2"/>
  <c r="J764" i="2"/>
  <c r="M764" i="2" s="1"/>
  <c r="N764" i="2" s="1"/>
  <c r="J766" i="2"/>
  <c r="J768" i="2"/>
  <c r="M768" i="2" s="1"/>
  <c r="J770" i="2"/>
  <c r="J772" i="2"/>
  <c r="M772" i="2" s="1"/>
  <c r="N772" i="2" s="1"/>
  <c r="J774" i="2"/>
  <c r="J776" i="2"/>
  <c r="M776" i="2" s="1"/>
  <c r="N776" i="2" s="1"/>
  <c r="J778" i="2"/>
  <c r="J780" i="2"/>
  <c r="M780" i="2" s="1"/>
  <c r="N780" i="2" s="1"/>
  <c r="J782" i="2"/>
  <c r="J784" i="2"/>
  <c r="M784" i="2" s="1"/>
  <c r="N784" i="2" s="1"/>
  <c r="J786" i="2"/>
  <c r="J788" i="2"/>
  <c r="M788" i="2" s="1"/>
  <c r="N788" i="2" s="1"/>
  <c r="J790" i="2"/>
  <c r="J792" i="2"/>
  <c r="M792" i="2" s="1"/>
  <c r="N792" i="2" s="1"/>
  <c r="J794" i="2"/>
  <c r="J796" i="2"/>
  <c r="M796" i="2" s="1"/>
  <c r="N796" i="2" s="1"/>
  <c r="J798" i="2"/>
  <c r="J800" i="2"/>
  <c r="M800" i="2" s="1"/>
  <c r="N800" i="2" s="1"/>
  <c r="J802" i="2"/>
  <c r="J804" i="2"/>
  <c r="M804" i="2" s="1"/>
  <c r="N804" i="2" s="1"/>
  <c r="J806" i="2"/>
  <c r="J808" i="2"/>
  <c r="M808" i="2" s="1"/>
  <c r="N808" i="2" s="1"/>
  <c r="J810" i="2"/>
  <c r="J812" i="2"/>
  <c r="M812" i="2" s="1"/>
  <c r="N812" i="2" s="1"/>
  <c r="J814" i="2"/>
  <c r="J816" i="2"/>
  <c r="M816" i="2" s="1"/>
  <c r="N816" i="2" s="1"/>
  <c r="J818" i="2"/>
  <c r="J820" i="2"/>
  <c r="M820" i="2" s="1"/>
  <c r="N820" i="2" s="1"/>
  <c r="J822" i="2"/>
  <c r="J824" i="2"/>
  <c r="M824" i="2" s="1"/>
  <c r="N824" i="2" s="1"/>
  <c r="J826" i="2"/>
  <c r="J828" i="2"/>
  <c r="M828" i="2" s="1"/>
  <c r="N828" i="2" s="1"/>
  <c r="J830" i="2"/>
  <c r="J832" i="2"/>
  <c r="M832" i="2" s="1"/>
  <c r="N832" i="2" s="1"/>
  <c r="J834" i="2"/>
  <c r="J836" i="2"/>
  <c r="M836" i="2" s="1"/>
  <c r="N836" i="2" s="1"/>
  <c r="J838" i="2"/>
  <c r="J840" i="2"/>
  <c r="M840" i="2" s="1"/>
  <c r="N840" i="2" s="1"/>
  <c r="J842" i="2"/>
  <c r="J844" i="2"/>
  <c r="M844" i="2" s="1"/>
  <c r="N844" i="2" s="1"/>
  <c r="J846" i="2"/>
  <c r="J848" i="2"/>
  <c r="M848" i="2" s="1"/>
  <c r="N848" i="2" s="1"/>
  <c r="J850" i="2"/>
  <c r="J852" i="2"/>
  <c r="M852" i="2" s="1"/>
  <c r="N852" i="2" s="1"/>
  <c r="J854" i="2"/>
  <c r="J856" i="2"/>
  <c r="M856" i="2" s="1"/>
  <c r="N856" i="2" s="1"/>
  <c r="J858" i="2"/>
  <c r="J860" i="2"/>
  <c r="M860" i="2" s="1"/>
  <c r="N860" i="2" s="1"/>
  <c r="J862" i="2"/>
  <c r="J864" i="2"/>
  <c r="M864" i="2" s="1"/>
  <c r="N864" i="2" s="1"/>
  <c r="J866" i="2"/>
  <c r="J868" i="2"/>
  <c r="M868" i="2" s="1"/>
  <c r="N868" i="2" s="1"/>
  <c r="J870" i="2"/>
  <c r="J872" i="2"/>
  <c r="M872" i="2" s="1"/>
  <c r="N872" i="2" s="1"/>
  <c r="J874" i="2"/>
  <c r="J876" i="2"/>
  <c r="M876" i="2" s="1"/>
  <c r="N876" i="2" s="1"/>
  <c r="J878" i="2"/>
  <c r="J880" i="2"/>
  <c r="M880" i="2" s="1"/>
  <c r="N880" i="2" s="1"/>
  <c r="J882" i="2"/>
  <c r="M882" i="2" s="1"/>
  <c r="J884" i="2"/>
  <c r="M884" i="2" s="1"/>
  <c r="N884" i="2" s="1"/>
  <c r="J886" i="2"/>
  <c r="M886" i="2" s="1"/>
  <c r="J888" i="2"/>
  <c r="M888" i="2" s="1"/>
  <c r="N888" i="2" s="1"/>
  <c r="J890" i="2"/>
  <c r="M890" i="2" s="1"/>
  <c r="J892" i="2"/>
  <c r="M892" i="2" s="1"/>
  <c r="N892" i="2" s="1"/>
  <c r="J894" i="2"/>
  <c r="M894" i="2" s="1"/>
  <c r="J896" i="2"/>
  <c r="M896" i="2" s="1"/>
  <c r="N896" i="2" s="1"/>
  <c r="J898" i="2"/>
  <c r="M898" i="2" s="1"/>
  <c r="J900" i="2"/>
  <c r="M900" i="2" s="1"/>
  <c r="N900" i="2" s="1"/>
  <c r="J902" i="2"/>
  <c r="M902" i="2" s="1"/>
  <c r="J904" i="2"/>
  <c r="M904" i="2" s="1"/>
  <c r="N904" i="2" s="1"/>
  <c r="J906" i="2"/>
  <c r="M906" i="2" s="1"/>
  <c r="J908" i="2"/>
  <c r="M908" i="2" s="1"/>
  <c r="N908" i="2" s="1"/>
  <c r="J910" i="2"/>
  <c r="M910" i="2" s="1"/>
  <c r="J912" i="2"/>
  <c r="M912" i="2" s="1"/>
  <c r="N912" i="2" s="1"/>
  <c r="J914" i="2"/>
  <c r="M914" i="2" s="1"/>
  <c r="J916" i="2"/>
  <c r="M916" i="2" s="1"/>
  <c r="N916" i="2" s="1"/>
  <c r="J918" i="2"/>
  <c r="M918" i="2" s="1"/>
  <c r="J920" i="2"/>
  <c r="M920" i="2" s="1"/>
  <c r="N920" i="2" s="1"/>
  <c r="J922" i="2"/>
  <c r="M922" i="2" s="1"/>
  <c r="J924" i="2"/>
  <c r="M924" i="2" s="1"/>
  <c r="N924" i="2" s="1"/>
  <c r="J926" i="2"/>
  <c r="M926" i="2" s="1"/>
  <c r="J928" i="2"/>
  <c r="M928" i="2" s="1"/>
  <c r="N928" i="2" s="1"/>
  <c r="J930" i="2"/>
  <c r="M930" i="2" s="1"/>
  <c r="J932" i="2"/>
  <c r="M932" i="2" s="1"/>
  <c r="N932" i="2" s="1"/>
  <c r="J934" i="2"/>
  <c r="M934" i="2" s="1"/>
  <c r="J936" i="2"/>
  <c r="M936" i="2" s="1"/>
  <c r="N936" i="2" s="1"/>
  <c r="J938" i="2"/>
  <c r="M938" i="2" s="1"/>
  <c r="J940" i="2"/>
  <c r="M940" i="2" s="1"/>
  <c r="N940" i="2" s="1"/>
  <c r="J942" i="2"/>
  <c r="J944" i="2"/>
  <c r="M944" i="2" s="1"/>
  <c r="N944" i="2" s="1"/>
  <c r="J946" i="2"/>
  <c r="J948" i="2"/>
  <c r="M948" i="2" s="1"/>
  <c r="N948" i="2" s="1"/>
  <c r="J950" i="2"/>
  <c r="J952" i="2"/>
  <c r="M952" i="2" s="1"/>
  <c r="N952" i="2" s="1"/>
  <c r="J954" i="2"/>
  <c r="J956" i="2"/>
  <c r="M956" i="2" s="1"/>
  <c r="N956" i="2" s="1"/>
  <c r="J958" i="2"/>
  <c r="J960" i="2"/>
  <c r="J962" i="2"/>
  <c r="J964" i="2"/>
  <c r="J966" i="2"/>
  <c r="J968" i="2"/>
  <c r="J970" i="2"/>
  <c r="J972" i="2"/>
  <c r="J974" i="2"/>
  <c r="J976" i="2"/>
  <c r="J978" i="2"/>
  <c r="J980" i="2"/>
  <c r="J982" i="2"/>
  <c r="J984" i="2"/>
  <c r="J986" i="2"/>
  <c r="J988" i="2"/>
  <c r="J990" i="2"/>
  <c r="J992" i="2"/>
  <c r="J994" i="2"/>
  <c r="J996" i="2"/>
  <c r="J998" i="2"/>
  <c r="J1000" i="2"/>
  <c r="J1002" i="2"/>
  <c r="J1003" i="2"/>
  <c r="J666" i="2"/>
  <c r="J670" i="2"/>
  <c r="J674" i="2"/>
  <c r="J678" i="2"/>
  <c r="J682" i="2"/>
  <c r="J685" i="2"/>
  <c r="J687" i="2"/>
  <c r="J689" i="2"/>
  <c r="J691" i="2"/>
  <c r="J693" i="2"/>
  <c r="J695" i="2"/>
  <c r="J697" i="2"/>
  <c r="J699" i="2"/>
  <c r="J701" i="2"/>
  <c r="J703" i="2"/>
  <c r="J705" i="2"/>
  <c r="J707" i="2"/>
  <c r="J709" i="2"/>
  <c r="J711" i="2"/>
  <c r="J713" i="2"/>
  <c r="J715" i="2"/>
  <c r="J717" i="2"/>
  <c r="J719" i="2"/>
  <c r="J721" i="2"/>
  <c r="J723" i="2"/>
  <c r="J725" i="2"/>
  <c r="J727" i="2"/>
  <c r="J729" i="2"/>
  <c r="J731" i="2"/>
  <c r="J733" i="2"/>
  <c r="J735" i="2"/>
  <c r="J737" i="2"/>
  <c r="J739" i="2"/>
  <c r="J741" i="2"/>
  <c r="J743" i="2"/>
  <c r="J745" i="2"/>
  <c r="M745" i="2" s="1"/>
  <c r="N745" i="2" s="1"/>
  <c r="J747" i="2"/>
  <c r="M747" i="2" s="1"/>
  <c r="J749" i="2"/>
  <c r="M749" i="2" s="1"/>
  <c r="N749" i="2" s="1"/>
  <c r="J751" i="2"/>
  <c r="M751" i="2" s="1"/>
  <c r="J753" i="2"/>
  <c r="M753" i="2" s="1"/>
  <c r="N753" i="2" s="1"/>
  <c r="J755" i="2"/>
  <c r="M755" i="2" s="1"/>
  <c r="J757" i="2"/>
  <c r="M757" i="2" s="1"/>
  <c r="N757" i="2" s="1"/>
  <c r="J759" i="2"/>
  <c r="M759" i="2" s="1"/>
  <c r="J761" i="2"/>
  <c r="M761" i="2" s="1"/>
  <c r="N761" i="2" s="1"/>
  <c r="J763" i="2"/>
  <c r="M763" i="2" s="1"/>
  <c r="J765" i="2"/>
  <c r="M765" i="2" s="1"/>
  <c r="N765" i="2" s="1"/>
  <c r="J767" i="2"/>
  <c r="M767" i="2" s="1"/>
  <c r="J769" i="2"/>
  <c r="M769" i="2" s="1"/>
  <c r="N769" i="2" s="1"/>
  <c r="J771" i="2"/>
  <c r="M771" i="2" s="1"/>
  <c r="J773" i="2"/>
  <c r="M773" i="2" s="1"/>
  <c r="N773" i="2" s="1"/>
  <c r="J775" i="2"/>
  <c r="M775" i="2" s="1"/>
  <c r="J777" i="2"/>
  <c r="M777" i="2" s="1"/>
  <c r="N777" i="2" s="1"/>
  <c r="J779" i="2"/>
  <c r="M779" i="2" s="1"/>
  <c r="J781" i="2"/>
  <c r="M781" i="2" s="1"/>
  <c r="N781" i="2" s="1"/>
  <c r="J783" i="2"/>
  <c r="M783" i="2" s="1"/>
  <c r="J785" i="2"/>
  <c r="M785" i="2" s="1"/>
  <c r="N785" i="2" s="1"/>
  <c r="J787" i="2"/>
  <c r="M787" i="2" s="1"/>
  <c r="J789" i="2"/>
  <c r="M789" i="2" s="1"/>
  <c r="N789" i="2" s="1"/>
  <c r="J791" i="2"/>
  <c r="M791" i="2" s="1"/>
  <c r="J793" i="2"/>
  <c r="M793" i="2" s="1"/>
  <c r="N793" i="2" s="1"/>
  <c r="J795" i="2"/>
  <c r="M795" i="2" s="1"/>
  <c r="J797" i="2"/>
  <c r="M797" i="2" s="1"/>
  <c r="N797" i="2" s="1"/>
  <c r="J799" i="2"/>
  <c r="M799" i="2" s="1"/>
  <c r="J801" i="2"/>
  <c r="M801" i="2" s="1"/>
  <c r="N801" i="2" s="1"/>
  <c r="J803" i="2"/>
  <c r="M803" i="2" s="1"/>
  <c r="J805" i="2"/>
  <c r="M805" i="2" s="1"/>
  <c r="N805" i="2" s="1"/>
  <c r="J807" i="2"/>
  <c r="M807" i="2" s="1"/>
  <c r="J809" i="2"/>
  <c r="M809" i="2" s="1"/>
  <c r="N809" i="2" s="1"/>
  <c r="J811" i="2"/>
  <c r="M811" i="2" s="1"/>
  <c r="J813" i="2"/>
  <c r="M813" i="2" s="1"/>
  <c r="N813" i="2" s="1"/>
  <c r="J815" i="2"/>
  <c r="M815" i="2" s="1"/>
  <c r="J817" i="2"/>
  <c r="M817" i="2" s="1"/>
  <c r="N817" i="2" s="1"/>
  <c r="J819" i="2"/>
  <c r="M819" i="2" s="1"/>
  <c r="J821" i="2"/>
  <c r="M821" i="2" s="1"/>
  <c r="N821" i="2" s="1"/>
  <c r="J823" i="2"/>
  <c r="M823" i="2" s="1"/>
  <c r="J825" i="2"/>
  <c r="M825" i="2" s="1"/>
  <c r="N825" i="2" s="1"/>
  <c r="J827" i="2"/>
  <c r="M827" i="2" s="1"/>
  <c r="J829" i="2"/>
  <c r="M829" i="2" s="1"/>
  <c r="N829" i="2" s="1"/>
  <c r="J831" i="2"/>
  <c r="M831" i="2" s="1"/>
  <c r="J833" i="2"/>
  <c r="M833" i="2" s="1"/>
  <c r="N833" i="2" s="1"/>
  <c r="J835" i="2"/>
  <c r="M835" i="2" s="1"/>
  <c r="J837" i="2"/>
  <c r="M837" i="2" s="1"/>
  <c r="N837" i="2" s="1"/>
  <c r="J839" i="2"/>
  <c r="M839" i="2" s="1"/>
  <c r="J841" i="2"/>
  <c r="M841" i="2" s="1"/>
  <c r="N841" i="2" s="1"/>
  <c r="J843" i="2"/>
  <c r="M843" i="2" s="1"/>
  <c r="J845" i="2"/>
  <c r="M845" i="2" s="1"/>
  <c r="N845" i="2" s="1"/>
  <c r="J847" i="2"/>
  <c r="M847" i="2" s="1"/>
  <c r="J849" i="2"/>
  <c r="M849" i="2" s="1"/>
  <c r="N849" i="2" s="1"/>
  <c r="J851" i="2"/>
  <c r="M851" i="2" s="1"/>
  <c r="J853" i="2"/>
  <c r="M853" i="2" s="1"/>
  <c r="N853" i="2" s="1"/>
  <c r="J855" i="2"/>
  <c r="M855" i="2" s="1"/>
  <c r="J857" i="2"/>
  <c r="M857" i="2" s="1"/>
  <c r="N857" i="2" s="1"/>
  <c r="J859" i="2"/>
  <c r="M859" i="2" s="1"/>
  <c r="J861" i="2"/>
  <c r="M861" i="2" s="1"/>
  <c r="N861" i="2" s="1"/>
  <c r="J863" i="2"/>
  <c r="M863" i="2" s="1"/>
  <c r="J865" i="2"/>
  <c r="M865" i="2" s="1"/>
  <c r="N865" i="2" s="1"/>
  <c r="J867" i="2"/>
  <c r="M867" i="2" s="1"/>
  <c r="J869" i="2"/>
  <c r="M869" i="2" s="1"/>
  <c r="N869" i="2" s="1"/>
  <c r="J871" i="2"/>
  <c r="M871" i="2" s="1"/>
  <c r="J873" i="2"/>
  <c r="M873" i="2" s="1"/>
  <c r="N873" i="2" s="1"/>
  <c r="J875" i="2"/>
  <c r="M875" i="2" s="1"/>
  <c r="J877" i="2"/>
  <c r="M877" i="2" s="1"/>
  <c r="N877" i="2" s="1"/>
  <c r="J879" i="2"/>
  <c r="M879" i="2" s="1"/>
  <c r="J881" i="2"/>
  <c r="M881" i="2" s="1"/>
  <c r="N881" i="2" s="1"/>
  <c r="J883" i="2"/>
  <c r="M883" i="2" s="1"/>
  <c r="J885" i="2"/>
  <c r="M885" i="2" s="1"/>
  <c r="N885" i="2" s="1"/>
  <c r="J887" i="2"/>
  <c r="M887" i="2" s="1"/>
  <c r="J889" i="2"/>
  <c r="M889" i="2" s="1"/>
  <c r="N889" i="2" s="1"/>
  <c r="J891" i="2"/>
  <c r="M891" i="2" s="1"/>
  <c r="J893" i="2"/>
  <c r="M893" i="2" s="1"/>
  <c r="N893" i="2" s="1"/>
  <c r="J895" i="2"/>
  <c r="M895" i="2" s="1"/>
  <c r="J897" i="2"/>
  <c r="M897" i="2" s="1"/>
  <c r="N897" i="2" s="1"/>
  <c r="J899" i="2"/>
  <c r="M899" i="2" s="1"/>
  <c r="J901" i="2"/>
  <c r="M901" i="2" s="1"/>
  <c r="N901" i="2" s="1"/>
  <c r="J903" i="2"/>
  <c r="M903" i="2" s="1"/>
  <c r="J905" i="2"/>
  <c r="M905" i="2" s="1"/>
  <c r="N905" i="2" s="1"/>
  <c r="J907" i="2"/>
  <c r="M907" i="2" s="1"/>
  <c r="J909" i="2"/>
  <c r="J911" i="2"/>
  <c r="J913" i="2"/>
  <c r="J915" i="2"/>
  <c r="J917" i="2"/>
  <c r="J919" i="2"/>
  <c r="J921" i="2"/>
  <c r="J923" i="2"/>
  <c r="J925" i="2"/>
  <c r="J927" i="2"/>
  <c r="J929" i="2"/>
  <c r="J931" i="2"/>
  <c r="J933" i="2"/>
  <c r="J935" i="2"/>
  <c r="J937" i="2"/>
  <c r="J939" i="2"/>
  <c r="J941" i="2"/>
  <c r="J943" i="2"/>
  <c r="J945" i="2"/>
  <c r="J947" i="2"/>
  <c r="J949" i="2"/>
  <c r="J951" i="2"/>
  <c r="J953" i="2"/>
  <c r="J955" i="2"/>
  <c r="J957" i="2"/>
  <c r="J959" i="2"/>
  <c r="J961" i="2"/>
  <c r="J963" i="2"/>
  <c r="J965" i="2"/>
  <c r="J967" i="2"/>
  <c r="J969" i="2"/>
  <c r="J971" i="2"/>
  <c r="J973" i="2"/>
  <c r="J975" i="2"/>
  <c r="J977" i="2"/>
  <c r="J979" i="2"/>
  <c r="J981" i="2"/>
  <c r="J983" i="2"/>
  <c r="J985" i="2"/>
  <c r="J987" i="2"/>
  <c r="J989" i="2"/>
  <c r="J991" i="2"/>
  <c r="J993" i="2"/>
  <c r="J995" i="2"/>
  <c r="J997" i="2"/>
  <c r="J999" i="2"/>
  <c r="J1001" i="2"/>
  <c r="I909" i="2"/>
  <c r="I911" i="2"/>
  <c r="I913" i="2"/>
  <c r="I915" i="2"/>
  <c r="I917" i="2"/>
  <c r="I919" i="2"/>
  <c r="I921" i="2"/>
  <c r="I923" i="2"/>
  <c r="I925" i="2"/>
  <c r="I927" i="2"/>
  <c r="I929" i="2"/>
  <c r="I931" i="2"/>
  <c r="I933" i="2"/>
  <c r="I935" i="2"/>
  <c r="I937" i="2"/>
  <c r="I939" i="2"/>
  <c r="I942" i="2"/>
  <c r="I946" i="2"/>
  <c r="I950" i="2"/>
  <c r="I954" i="2"/>
  <c r="I958" i="2"/>
  <c r="I962" i="2"/>
  <c r="I966" i="2"/>
  <c r="I970" i="2"/>
  <c r="I974" i="2"/>
  <c r="I978" i="2"/>
  <c r="I982" i="2"/>
  <c r="I986" i="2"/>
  <c r="I990" i="2"/>
  <c r="I994" i="2"/>
  <c r="I998" i="2"/>
  <c r="I1002" i="2"/>
  <c r="I1003" i="2"/>
  <c r="I941" i="2"/>
  <c r="I943" i="2"/>
  <c r="I945" i="2"/>
  <c r="I947" i="2"/>
  <c r="I949" i="2"/>
  <c r="I951" i="2"/>
  <c r="I953" i="2"/>
  <c r="I955" i="2"/>
  <c r="I957" i="2"/>
  <c r="I959" i="2"/>
  <c r="I961" i="2"/>
  <c r="I963" i="2"/>
  <c r="I965" i="2"/>
  <c r="I967" i="2"/>
  <c r="I969" i="2"/>
  <c r="I971" i="2"/>
  <c r="I973" i="2"/>
  <c r="I975" i="2"/>
  <c r="I977" i="2"/>
  <c r="I979" i="2"/>
  <c r="I981" i="2"/>
  <c r="I983" i="2"/>
  <c r="I985" i="2"/>
  <c r="I987" i="2"/>
  <c r="I989" i="2"/>
  <c r="I991" i="2"/>
  <c r="I993" i="2"/>
  <c r="I995" i="2"/>
  <c r="I997" i="2"/>
  <c r="I999" i="2"/>
  <c r="I1001" i="2"/>
  <c r="I5" i="2"/>
  <c r="AC35" i="4"/>
  <c r="AB34" i="4" s="1"/>
  <c r="AA36" i="4"/>
  <c r="N4" i="2"/>
  <c r="AC35" i="5"/>
  <c r="AB34" i="5" s="1"/>
  <c r="AA36" i="5"/>
  <c r="N37" i="2"/>
  <c r="N41" i="2"/>
  <c r="N45" i="2"/>
  <c r="N49" i="2"/>
  <c r="N53" i="2"/>
  <c r="N57" i="2"/>
  <c r="N61" i="2"/>
  <c r="N65" i="2"/>
  <c r="N69" i="2"/>
  <c r="N73" i="2"/>
  <c r="N77" i="2"/>
  <c r="N81" i="2"/>
  <c r="N85" i="2"/>
  <c r="N89" i="2"/>
  <c r="N93" i="2"/>
  <c r="N97" i="2"/>
  <c r="N101" i="2"/>
  <c r="N105" i="2"/>
  <c r="N109" i="2"/>
  <c r="N113" i="2"/>
  <c r="N117" i="2"/>
  <c r="N121" i="2"/>
  <c r="N125" i="2"/>
  <c r="N129" i="2"/>
  <c r="N133" i="2"/>
  <c r="N137" i="2"/>
  <c r="N141" i="2"/>
  <c r="N145" i="2"/>
  <c r="N149" i="2"/>
  <c r="N153" i="2"/>
  <c r="N159" i="2"/>
  <c r="N161" i="2"/>
  <c r="N165" i="2"/>
  <c r="N167" i="2"/>
  <c r="N169" i="2"/>
  <c r="N175" i="2"/>
  <c r="N179" i="2"/>
  <c r="N183" i="2"/>
  <c r="N187" i="2"/>
  <c r="N191" i="2"/>
  <c r="N195" i="2"/>
  <c r="N199" i="2"/>
  <c r="N747" i="2"/>
  <c r="N751" i="2"/>
  <c r="N755" i="2"/>
  <c r="N759" i="2"/>
  <c r="N763" i="2"/>
  <c r="N767" i="2"/>
  <c r="N771" i="2"/>
  <c r="N775" i="2"/>
  <c r="N779" i="2"/>
  <c r="N783" i="2"/>
  <c r="N787" i="2"/>
  <c r="N791" i="2"/>
  <c r="N795" i="2"/>
  <c r="N799" i="2"/>
  <c r="N803" i="2"/>
  <c r="N807" i="2"/>
  <c r="N811" i="2"/>
  <c r="N815" i="2"/>
  <c r="N819" i="2"/>
  <c r="N823" i="2"/>
  <c r="N827" i="2"/>
  <c r="N831" i="2"/>
  <c r="N835" i="2"/>
  <c r="N839" i="2"/>
  <c r="N843" i="2"/>
  <c r="N847" i="2"/>
  <c r="N851" i="2"/>
  <c r="N855" i="2"/>
  <c r="N859" i="2"/>
  <c r="N863" i="2"/>
  <c r="N867" i="2"/>
  <c r="N871" i="2"/>
  <c r="N875" i="2"/>
  <c r="N879" i="2"/>
  <c r="N883" i="2"/>
  <c r="N887" i="2"/>
  <c r="N891" i="2"/>
  <c r="N895" i="2"/>
  <c r="N899" i="2"/>
  <c r="N903" i="2"/>
  <c r="N907" i="2"/>
  <c r="AC35" i="3"/>
  <c r="AB34" i="3" s="1"/>
  <c r="AA36" i="3"/>
  <c r="AB33" i="5"/>
  <c r="N36" i="2"/>
  <c r="N38" i="2"/>
  <c r="N40" i="2"/>
  <c r="N42" i="2"/>
  <c r="N44" i="2"/>
  <c r="N46" i="2"/>
  <c r="N48" i="2"/>
  <c r="N50" i="2"/>
  <c r="N52" i="2"/>
  <c r="N54" i="2"/>
  <c r="N56" i="2"/>
  <c r="N58" i="2"/>
  <c r="N60" i="2"/>
  <c r="N62" i="2"/>
  <c r="N64" i="2"/>
  <c r="N66" i="2"/>
  <c r="N68" i="2"/>
  <c r="N70" i="2"/>
  <c r="N72" i="2"/>
  <c r="N74" i="2"/>
  <c r="N76" i="2"/>
  <c r="N78" i="2"/>
  <c r="N80" i="2"/>
  <c r="N82" i="2"/>
  <c r="N84" i="2"/>
  <c r="N86" i="2"/>
  <c r="N88" i="2"/>
  <c r="N90" i="2"/>
  <c r="N92" i="2"/>
  <c r="N94" i="2"/>
  <c r="N96" i="2"/>
  <c r="N98" i="2"/>
  <c r="N100" i="2"/>
  <c r="N102" i="2"/>
  <c r="N104" i="2"/>
  <c r="N106" i="2"/>
  <c r="N108" i="2"/>
  <c r="N110" i="2"/>
  <c r="N112" i="2"/>
  <c r="N114" i="2"/>
  <c r="N116" i="2"/>
  <c r="N118" i="2"/>
  <c r="N120" i="2"/>
  <c r="N122" i="2"/>
  <c r="N124" i="2"/>
  <c r="N126" i="2"/>
  <c r="N128" i="2"/>
  <c r="N130" i="2"/>
  <c r="N140" i="2"/>
  <c r="N144" i="2"/>
  <c r="N148" i="2"/>
  <c r="N152" i="2"/>
  <c r="N156" i="2"/>
  <c r="N160" i="2"/>
  <c r="N164" i="2"/>
  <c r="N168" i="2"/>
  <c r="N172" i="2"/>
  <c r="N174" i="2"/>
  <c r="N178" i="2"/>
  <c r="N182" i="2"/>
  <c r="N186" i="2"/>
  <c r="N190" i="2"/>
  <c r="N194" i="2"/>
  <c r="N198" i="2"/>
  <c r="N337" i="2"/>
  <c r="N768" i="2"/>
  <c r="N882" i="2"/>
  <c r="N886" i="2"/>
  <c r="N890" i="2"/>
  <c r="N894" i="2"/>
  <c r="N898" i="2"/>
  <c r="N902" i="2"/>
  <c r="N906" i="2"/>
  <c r="N910" i="2"/>
  <c r="N914" i="2"/>
  <c r="N918" i="2"/>
  <c r="N922" i="2"/>
  <c r="N926" i="2"/>
  <c r="N930" i="2"/>
  <c r="N934" i="2"/>
  <c r="N938" i="2"/>
  <c r="M911" i="2" l="1"/>
  <c r="N911" i="2" s="1"/>
  <c r="M999" i="2"/>
  <c r="N999" i="2" s="1"/>
  <c r="M995" i="2"/>
  <c r="N995" i="2" s="1"/>
  <c r="M991" i="2"/>
  <c r="N991" i="2" s="1"/>
  <c r="M987" i="2"/>
  <c r="N987" i="2" s="1"/>
  <c r="M983" i="2"/>
  <c r="N983" i="2" s="1"/>
  <c r="M979" i="2"/>
  <c r="N979" i="2" s="1"/>
  <c r="M975" i="2"/>
  <c r="N975" i="2" s="1"/>
  <c r="M971" i="2"/>
  <c r="N971" i="2" s="1"/>
  <c r="M967" i="2"/>
  <c r="N967" i="2" s="1"/>
  <c r="M963" i="2"/>
  <c r="N963" i="2" s="1"/>
  <c r="M959" i="2"/>
  <c r="N959" i="2" s="1"/>
  <c r="M955" i="2"/>
  <c r="N955" i="2" s="1"/>
  <c r="M951" i="2"/>
  <c r="N951" i="2" s="1"/>
  <c r="M947" i="2"/>
  <c r="N947" i="2" s="1"/>
  <c r="M943" i="2"/>
  <c r="N943" i="2" s="1"/>
  <c r="M939" i="2"/>
  <c r="N939" i="2" s="1"/>
  <c r="M935" i="2"/>
  <c r="N935" i="2" s="1"/>
  <c r="M931" i="2"/>
  <c r="M927" i="2"/>
  <c r="N927" i="2" s="1"/>
  <c r="M923" i="2"/>
  <c r="N923" i="2" s="1"/>
  <c r="M919" i="2"/>
  <c r="N919" i="2" s="1"/>
  <c r="M915" i="2"/>
  <c r="M1002" i="2"/>
  <c r="M998" i="2"/>
  <c r="N998" i="2" s="1"/>
  <c r="M994" i="2"/>
  <c r="N994" i="2" s="1"/>
  <c r="M990" i="2"/>
  <c r="N990" i="2" s="1"/>
  <c r="M986" i="2"/>
  <c r="N986" i="2" s="1"/>
  <c r="M982" i="2"/>
  <c r="N982" i="2" s="1"/>
  <c r="M978" i="2"/>
  <c r="N978" i="2" s="1"/>
  <c r="M974" i="2"/>
  <c r="N974" i="2" s="1"/>
  <c r="M970" i="2"/>
  <c r="M966" i="2"/>
  <c r="N966" i="2" s="1"/>
  <c r="M962" i="2"/>
  <c r="N962" i="2" s="1"/>
  <c r="M958" i="2"/>
  <c r="N958" i="2" s="1"/>
  <c r="M954" i="2"/>
  <c r="N954" i="2" s="1"/>
  <c r="M950" i="2"/>
  <c r="N950" i="2" s="1"/>
  <c r="M946" i="2"/>
  <c r="N946" i="2" s="1"/>
  <c r="M942" i="2"/>
  <c r="N942" i="2" s="1"/>
  <c r="N1002" i="2"/>
  <c r="N970" i="2"/>
  <c r="N931" i="2"/>
  <c r="N915" i="2"/>
  <c r="M1001" i="2"/>
  <c r="M997" i="2"/>
  <c r="N997" i="2" s="1"/>
  <c r="M993" i="2"/>
  <c r="N993" i="2" s="1"/>
  <c r="M989" i="2"/>
  <c r="N989" i="2" s="1"/>
  <c r="M985" i="2"/>
  <c r="N985" i="2" s="1"/>
  <c r="M981" i="2"/>
  <c r="N981" i="2" s="1"/>
  <c r="M977" i="2"/>
  <c r="N977" i="2" s="1"/>
  <c r="M973" i="2"/>
  <c r="N973" i="2" s="1"/>
  <c r="M969" i="2"/>
  <c r="N969" i="2" s="1"/>
  <c r="M965" i="2"/>
  <c r="N965" i="2" s="1"/>
  <c r="M961" i="2"/>
  <c r="N961" i="2" s="1"/>
  <c r="M957" i="2"/>
  <c r="N957" i="2" s="1"/>
  <c r="M953" i="2"/>
  <c r="N953" i="2" s="1"/>
  <c r="M949" i="2"/>
  <c r="N949" i="2" s="1"/>
  <c r="M945" i="2"/>
  <c r="N945" i="2" s="1"/>
  <c r="M941" i="2"/>
  <c r="N941" i="2" s="1"/>
  <c r="M937" i="2"/>
  <c r="M933" i="2"/>
  <c r="N933" i="2" s="1"/>
  <c r="M929" i="2"/>
  <c r="M925" i="2"/>
  <c r="N925" i="2" s="1"/>
  <c r="M921" i="2"/>
  <c r="M917" i="2"/>
  <c r="N917" i="2" s="1"/>
  <c r="M913" i="2"/>
  <c r="M909" i="2"/>
  <c r="N909" i="2" s="1"/>
  <c r="M1003" i="2"/>
  <c r="N1003" i="2" s="1"/>
  <c r="M5" i="2"/>
  <c r="N5" i="2" s="1"/>
  <c r="M741" i="2"/>
  <c r="N741" i="2" s="1"/>
  <c r="M733" i="2"/>
  <c r="N733" i="2" s="1"/>
  <c r="M725" i="2"/>
  <c r="N725" i="2" s="1"/>
  <c r="M717" i="2"/>
  <c r="N717" i="2" s="1"/>
  <c r="M709" i="2"/>
  <c r="N709" i="2" s="1"/>
  <c r="M701" i="2"/>
  <c r="N701" i="2" s="1"/>
  <c r="M693" i="2"/>
  <c r="N693" i="2" s="1"/>
  <c r="M685" i="2"/>
  <c r="N685" i="2" s="1"/>
  <c r="M670" i="2"/>
  <c r="N670" i="2" s="1"/>
  <c r="M1000" i="2"/>
  <c r="N1000" i="2" s="1"/>
  <c r="M992" i="2"/>
  <c r="N992" i="2" s="1"/>
  <c r="M984" i="2"/>
  <c r="N984" i="2" s="1"/>
  <c r="M976" i="2"/>
  <c r="N976" i="2" s="1"/>
  <c r="M972" i="2"/>
  <c r="N972" i="2" s="1"/>
  <c r="M964" i="2"/>
  <c r="N964" i="2" s="1"/>
  <c r="M740" i="2"/>
  <c r="N740" i="2" s="1"/>
  <c r="M732" i="2"/>
  <c r="N732" i="2" s="1"/>
  <c r="M724" i="2"/>
  <c r="N724" i="2" s="1"/>
  <c r="M716" i="2"/>
  <c r="N716" i="2" s="1"/>
  <c r="M708" i="2"/>
  <c r="N708" i="2" s="1"/>
  <c r="M700" i="2"/>
  <c r="N700" i="2" s="1"/>
  <c r="M692" i="2"/>
  <c r="N692" i="2" s="1"/>
  <c r="M684" i="2"/>
  <c r="N684" i="2" s="1"/>
  <c r="M668" i="2"/>
  <c r="N668" i="2" s="1"/>
  <c r="M679" i="2"/>
  <c r="N679" i="2" s="1"/>
  <c r="M671" i="2"/>
  <c r="N671" i="2" s="1"/>
  <c r="M663" i="2"/>
  <c r="N663" i="2" s="1"/>
  <c r="M655" i="2"/>
  <c r="N655" i="2" s="1"/>
  <c r="M647" i="2"/>
  <c r="N647" i="2" s="1"/>
  <c r="M639" i="2"/>
  <c r="N639" i="2" s="1"/>
  <c r="M631" i="2"/>
  <c r="N631" i="2" s="1"/>
  <c r="M623" i="2"/>
  <c r="N623" i="2" s="1"/>
  <c r="M615" i="2"/>
  <c r="N615" i="2" s="1"/>
  <c r="M607" i="2"/>
  <c r="N607" i="2" s="1"/>
  <c r="M599" i="2"/>
  <c r="N599" i="2" s="1"/>
  <c r="M591" i="2"/>
  <c r="N591" i="2" s="1"/>
  <c r="M583" i="2"/>
  <c r="N583" i="2" s="1"/>
  <c r="M575" i="2"/>
  <c r="N575" i="2" s="1"/>
  <c r="M567" i="2"/>
  <c r="N567" i="2" s="1"/>
  <c r="M559" i="2"/>
  <c r="N559" i="2" s="1"/>
  <c r="M743" i="2"/>
  <c r="N743" i="2" s="1"/>
  <c r="M739" i="2"/>
  <c r="N739" i="2" s="1"/>
  <c r="M735" i="2"/>
  <c r="N735" i="2" s="1"/>
  <c r="M731" i="2"/>
  <c r="N731" i="2" s="1"/>
  <c r="M727" i="2"/>
  <c r="N727" i="2" s="1"/>
  <c r="M723" i="2"/>
  <c r="N723" i="2" s="1"/>
  <c r="M719" i="2"/>
  <c r="N719" i="2" s="1"/>
  <c r="M715" i="2"/>
  <c r="N715" i="2" s="1"/>
  <c r="M711" i="2"/>
  <c r="N711" i="2" s="1"/>
  <c r="M707" i="2"/>
  <c r="N707" i="2" s="1"/>
  <c r="M703" i="2"/>
  <c r="N703" i="2" s="1"/>
  <c r="M699" i="2"/>
  <c r="N699" i="2" s="1"/>
  <c r="M695" i="2"/>
  <c r="N695" i="2" s="1"/>
  <c r="M691" i="2"/>
  <c r="N691" i="2" s="1"/>
  <c r="M687" i="2"/>
  <c r="N687" i="2" s="1"/>
  <c r="M682" i="2"/>
  <c r="N682" i="2" s="1"/>
  <c r="M674" i="2"/>
  <c r="N674" i="2" s="1"/>
  <c r="M666" i="2"/>
  <c r="N666" i="2" s="1"/>
  <c r="M878" i="2"/>
  <c r="N878" i="2" s="1"/>
  <c r="M874" i="2"/>
  <c r="N874" i="2" s="1"/>
  <c r="M870" i="2"/>
  <c r="N870" i="2" s="1"/>
  <c r="M866" i="2"/>
  <c r="N866" i="2" s="1"/>
  <c r="M862" i="2"/>
  <c r="N862" i="2" s="1"/>
  <c r="M858" i="2"/>
  <c r="N858" i="2" s="1"/>
  <c r="M854" i="2"/>
  <c r="N854" i="2" s="1"/>
  <c r="M850" i="2"/>
  <c r="N850" i="2" s="1"/>
  <c r="M846" i="2"/>
  <c r="N846" i="2" s="1"/>
  <c r="M842" i="2"/>
  <c r="N842" i="2" s="1"/>
  <c r="M838" i="2"/>
  <c r="N838" i="2" s="1"/>
  <c r="M834" i="2"/>
  <c r="N834" i="2" s="1"/>
  <c r="M830" i="2"/>
  <c r="N830" i="2" s="1"/>
  <c r="M826" i="2"/>
  <c r="N826" i="2" s="1"/>
  <c r="M822" i="2"/>
  <c r="N822" i="2" s="1"/>
  <c r="M818" i="2"/>
  <c r="N818" i="2" s="1"/>
  <c r="M814" i="2"/>
  <c r="N814" i="2" s="1"/>
  <c r="M810" i="2"/>
  <c r="N810" i="2" s="1"/>
  <c r="M806" i="2"/>
  <c r="N806" i="2" s="1"/>
  <c r="M802" i="2"/>
  <c r="N802" i="2" s="1"/>
  <c r="M798" i="2"/>
  <c r="N798" i="2" s="1"/>
  <c r="M794" i="2"/>
  <c r="N794" i="2" s="1"/>
  <c r="M790" i="2"/>
  <c r="N790" i="2" s="1"/>
  <c r="M786" i="2"/>
  <c r="N786" i="2" s="1"/>
  <c r="M782" i="2"/>
  <c r="N782" i="2" s="1"/>
  <c r="M778" i="2"/>
  <c r="N778" i="2" s="1"/>
  <c r="M774" i="2"/>
  <c r="N774" i="2" s="1"/>
  <c r="M770" i="2"/>
  <c r="N770" i="2" s="1"/>
  <c r="M766" i="2"/>
  <c r="N766" i="2" s="1"/>
  <c r="M762" i="2"/>
  <c r="N762" i="2" s="1"/>
  <c r="M758" i="2"/>
  <c r="N758" i="2" s="1"/>
  <c r="M754" i="2"/>
  <c r="N754" i="2" s="1"/>
  <c r="M750" i="2"/>
  <c r="N750" i="2" s="1"/>
  <c r="M746" i="2"/>
  <c r="N746" i="2" s="1"/>
  <c r="M742" i="2"/>
  <c r="N742" i="2" s="1"/>
  <c r="M738" i="2"/>
  <c r="N738" i="2" s="1"/>
  <c r="M734" i="2"/>
  <c r="N734" i="2" s="1"/>
  <c r="M730" i="2"/>
  <c r="N730" i="2" s="1"/>
  <c r="M726" i="2"/>
  <c r="N726" i="2" s="1"/>
  <c r="M722" i="2"/>
  <c r="N722" i="2" s="1"/>
  <c r="M718" i="2"/>
  <c r="N718" i="2" s="1"/>
  <c r="M714" i="2"/>
  <c r="N714" i="2" s="1"/>
  <c r="M710" i="2"/>
  <c r="N710" i="2" s="1"/>
  <c r="M706" i="2"/>
  <c r="N706" i="2" s="1"/>
  <c r="M702" i="2"/>
  <c r="N702" i="2" s="1"/>
  <c r="M698" i="2"/>
  <c r="N698" i="2" s="1"/>
  <c r="M694" i="2"/>
  <c r="N694" i="2" s="1"/>
  <c r="M690" i="2"/>
  <c r="N690" i="2" s="1"/>
  <c r="M686" i="2"/>
  <c r="N686" i="2" s="1"/>
  <c r="M680" i="2"/>
  <c r="N680" i="2" s="1"/>
  <c r="M672" i="2"/>
  <c r="N672" i="2" s="1"/>
  <c r="M664" i="2"/>
  <c r="N664" i="2" s="1"/>
  <c r="M681" i="2"/>
  <c r="N681" i="2" s="1"/>
  <c r="M677" i="2"/>
  <c r="N677" i="2" s="1"/>
  <c r="M673" i="2"/>
  <c r="N673" i="2" s="1"/>
  <c r="M669" i="2"/>
  <c r="N669" i="2" s="1"/>
  <c r="M665" i="2"/>
  <c r="N665" i="2" s="1"/>
  <c r="M661" i="2"/>
  <c r="N661" i="2" s="1"/>
  <c r="M657" i="2"/>
  <c r="N657" i="2" s="1"/>
  <c r="M653" i="2"/>
  <c r="N653" i="2" s="1"/>
  <c r="M649" i="2"/>
  <c r="N649" i="2" s="1"/>
  <c r="M645" i="2"/>
  <c r="N645" i="2" s="1"/>
  <c r="M641" i="2"/>
  <c r="N641" i="2" s="1"/>
  <c r="M637" i="2"/>
  <c r="N637" i="2" s="1"/>
  <c r="M633" i="2"/>
  <c r="N633" i="2" s="1"/>
  <c r="M629" i="2"/>
  <c r="N629" i="2" s="1"/>
  <c r="M625" i="2"/>
  <c r="N625" i="2" s="1"/>
  <c r="M621" i="2"/>
  <c r="N621" i="2" s="1"/>
  <c r="M617" i="2"/>
  <c r="N617" i="2" s="1"/>
  <c r="M613" i="2"/>
  <c r="N613" i="2" s="1"/>
  <c r="M609" i="2"/>
  <c r="N609" i="2" s="1"/>
  <c r="M605" i="2"/>
  <c r="N605" i="2" s="1"/>
  <c r="M601" i="2"/>
  <c r="N601" i="2" s="1"/>
  <c r="M597" i="2"/>
  <c r="N597" i="2" s="1"/>
  <c r="M593" i="2"/>
  <c r="N593" i="2" s="1"/>
  <c r="M589" i="2"/>
  <c r="N589" i="2" s="1"/>
  <c r="M585" i="2"/>
  <c r="N585" i="2" s="1"/>
  <c r="M581" i="2"/>
  <c r="N581" i="2" s="1"/>
  <c r="M577" i="2"/>
  <c r="N577" i="2" s="1"/>
  <c r="M573" i="2"/>
  <c r="N573" i="2" s="1"/>
  <c r="M569" i="2"/>
  <c r="N569" i="2" s="1"/>
  <c r="M565" i="2"/>
  <c r="N565" i="2" s="1"/>
  <c r="M561" i="2"/>
  <c r="N561" i="2" s="1"/>
  <c r="M557" i="2"/>
  <c r="N557" i="2" s="1"/>
  <c r="M553" i="2"/>
  <c r="N553" i="2" s="1"/>
  <c r="M549" i="2"/>
  <c r="N549" i="2" s="1"/>
  <c r="M545" i="2"/>
  <c r="N545" i="2" s="1"/>
  <c r="M541" i="2"/>
  <c r="N541" i="2" s="1"/>
  <c r="M537" i="2"/>
  <c r="N537" i="2" s="1"/>
  <c r="M533" i="2"/>
  <c r="N533" i="2" s="1"/>
  <c r="M529" i="2"/>
  <c r="N529" i="2" s="1"/>
  <c r="M525" i="2"/>
  <c r="N525" i="2" s="1"/>
  <c r="M521" i="2"/>
  <c r="N521" i="2" s="1"/>
  <c r="M517" i="2"/>
  <c r="N517" i="2" s="1"/>
  <c r="M513" i="2"/>
  <c r="N513" i="2" s="1"/>
  <c r="M509" i="2"/>
  <c r="N509" i="2" s="1"/>
  <c r="M505" i="2"/>
  <c r="N505" i="2" s="1"/>
  <c r="M501" i="2"/>
  <c r="N501" i="2" s="1"/>
  <c r="M497" i="2"/>
  <c r="N497" i="2" s="1"/>
  <c r="M493" i="2"/>
  <c r="N493" i="2" s="1"/>
  <c r="M489" i="2"/>
  <c r="N489" i="2" s="1"/>
  <c r="M485" i="2"/>
  <c r="N485" i="2" s="1"/>
  <c r="M481" i="2"/>
  <c r="N481" i="2" s="1"/>
  <c r="M477" i="2"/>
  <c r="N477" i="2" s="1"/>
  <c r="M473" i="2"/>
  <c r="N473" i="2" s="1"/>
  <c r="M469" i="2"/>
  <c r="N469" i="2" s="1"/>
  <c r="M465" i="2"/>
  <c r="N465" i="2" s="1"/>
  <c r="M461" i="2"/>
  <c r="N461" i="2" s="1"/>
  <c r="M457" i="2"/>
  <c r="N457" i="2" s="1"/>
  <c r="M453" i="2"/>
  <c r="N453" i="2" s="1"/>
  <c r="M449" i="2"/>
  <c r="N449" i="2" s="1"/>
  <c r="M445" i="2"/>
  <c r="N445" i="2" s="1"/>
  <c r="M441" i="2"/>
  <c r="N441" i="2" s="1"/>
  <c r="M437" i="2"/>
  <c r="N437" i="2" s="1"/>
  <c r="M433" i="2"/>
  <c r="N433" i="2" s="1"/>
  <c r="M429" i="2"/>
  <c r="N429" i="2" s="1"/>
  <c r="M425" i="2"/>
  <c r="N425" i="2" s="1"/>
  <c r="M421" i="2"/>
  <c r="N421" i="2" s="1"/>
  <c r="M417" i="2"/>
  <c r="N417" i="2" s="1"/>
  <c r="M413" i="2"/>
  <c r="N413" i="2" s="1"/>
  <c r="M409" i="2"/>
  <c r="N409" i="2" s="1"/>
  <c r="M405" i="2"/>
  <c r="N405" i="2" s="1"/>
  <c r="M401" i="2"/>
  <c r="N401" i="2" s="1"/>
  <c r="M397" i="2"/>
  <c r="N397" i="2" s="1"/>
  <c r="M393" i="2"/>
  <c r="N393" i="2" s="1"/>
  <c r="M389" i="2"/>
  <c r="N389" i="2" s="1"/>
  <c r="M385" i="2"/>
  <c r="N385" i="2" s="1"/>
  <c r="M381" i="2"/>
  <c r="N381" i="2" s="1"/>
  <c r="M377" i="2"/>
  <c r="N377" i="2" s="1"/>
  <c r="M373" i="2"/>
  <c r="N373" i="2" s="1"/>
  <c r="M369" i="2"/>
  <c r="N369" i="2" s="1"/>
  <c r="M365" i="2"/>
  <c r="N365" i="2" s="1"/>
  <c r="M361" i="2"/>
  <c r="N361" i="2" s="1"/>
  <c r="M357" i="2"/>
  <c r="N357" i="2" s="1"/>
  <c r="M353" i="2"/>
  <c r="N353" i="2" s="1"/>
  <c r="M345" i="2"/>
  <c r="N345" i="2" s="1"/>
  <c r="M660" i="2"/>
  <c r="N660" i="2" s="1"/>
  <c r="M656" i="2"/>
  <c r="N656" i="2" s="1"/>
  <c r="M652" i="2"/>
  <c r="N652" i="2" s="1"/>
  <c r="M648" i="2"/>
  <c r="N648" i="2" s="1"/>
  <c r="M644" i="2"/>
  <c r="N644" i="2" s="1"/>
  <c r="M640" i="2"/>
  <c r="N640" i="2" s="1"/>
  <c r="M636" i="2"/>
  <c r="N636" i="2" s="1"/>
  <c r="M632" i="2"/>
  <c r="N632" i="2" s="1"/>
  <c r="M628" i="2"/>
  <c r="N628" i="2" s="1"/>
  <c r="M624" i="2"/>
  <c r="N624" i="2" s="1"/>
  <c r="M620" i="2"/>
  <c r="N620" i="2" s="1"/>
  <c r="M616" i="2"/>
  <c r="N616" i="2" s="1"/>
  <c r="M612" i="2"/>
  <c r="N612" i="2" s="1"/>
  <c r="M608" i="2"/>
  <c r="N608" i="2" s="1"/>
  <c r="M604" i="2"/>
  <c r="N604" i="2" s="1"/>
  <c r="M600" i="2"/>
  <c r="N600" i="2" s="1"/>
  <c r="M596" i="2"/>
  <c r="N596" i="2" s="1"/>
  <c r="M592" i="2"/>
  <c r="N592" i="2" s="1"/>
  <c r="M588" i="2"/>
  <c r="N588" i="2" s="1"/>
  <c r="M584" i="2"/>
  <c r="N584" i="2" s="1"/>
  <c r="M580" i="2"/>
  <c r="N580" i="2" s="1"/>
  <c r="M576" i="2"/>
  <c r="N576" i="2" s="1"/>
  <c r="M572" i="2"/>
  <c r="N572" i="2" s="1"/>
  <c r="M568" i="2"/>
  <c r="N568" i="2" s="1"/>
  <c r="M564" i="2"/>
  <c r="N564" i="2" s="1"/>
  <c r="M560" i="2"/>
  <c r="N560" i="2" s="1"/>
  <c r="M556" i="2"/>
  <c r="N556" i="2" s="1"/>
  <c r="M552" i="2"/>
  <c r="N552" i="2" s="1"/>
  <c r="M548" i="2"/>
  <c r="N548" i="2" s="1"/>
  <c r="M544" i="2"/>
  <c r="N544" i="2" s="1"/>
  <c r="M540" i="2"/>
  <c r="N540" i="2" s="1"/>
  <c r="M536" i="2"/>
  <c r="N536" i="2" s="1"/>
  <c r="M532" i="2"/>
  <c r="N532" i="2" s="1"/>
  <c r="M528" i="2"/>
  <c r="N528" i="2" s="1"/>
  <c r="M524" i="2"/>
  <c r="N524" i="2" s="1"/>
  <c r="M520" i="2"/>
  <c r="N520" i="2" s="1"/>
  <c r="M516" i="2"/>
  <c r="N516" i="2" s="1"/>
  <c r="M512" i="2"/>
  <c r="N512" i="2" s="1"/>
  <c r="M508" i="2"/>
  <c r="N508" i="2" s="1"/>
  <c r="M504" i="2"/>
  <c r="N504" i="2" s="1"/>
  <c r="M500" i="2"/>
  <c r="N500" i="2" s="1"/>
  <c r="M496" i="2"/>
  <c r="N496" i="2" s="1"/>
  <c r="M492" i="2"/>
  <c r="N492" i="2" s="1"/>
  <c r="M488" i="2"/>
  <c r="N488" i="2" s="1"/>
  <c r="M484" i="2"/>
  <c r="N484" i="2" s="1"/>
  <c r="M480" i="2"/>
  <c r="N480" i="2" s="1"/>
  <c r="M476" i="2"/>
  <c r="N476" i="2" s="1"/>
  <c r="M472" i="2"/>
  <c r="N472" i="2" s="1"/>
  <c r="M468" i="2"/>
  <c r="N468" i="2" s="1"/>
  <c r="M464" i="2"/>
  <c r="N464" i="2" s="1"/>
  <c r="M460" i="2"/>
  <c r="N460" i="2" s="1"/>
  <c r="M456" i="2"/>
  <c r="N456" i="2" s="1"/>
  <c r="M452" i="2"/>
  <c r="N452" i="2" s="1"/>
  <c r="M448" i="2"/>
  <c r="N448" i="2" s="1"/>
  <c r="M444" i="2"/>
  <c r="N444" i="2" s="1"/>
  <c r="M440" i="2"/>
  <c r="N440" i="2" s="1"/>
  <c r="M436" i="2"/>
  <c r="N436" i="2" s="1"/>
  <c r="M432" i="2"/>
  <c r="N432" i="2" s="1"/>
  <c r="M428" i="2"/>
  <c r="N428" i="2" s="1"/>
  <c r="M424" i="2"/>
  <c r="N424" i="2" s="1"/>
  <c r="M420" i="2"/>
  <c r="N420" i="2" s="1"/>
  <c r="M416" i="2"/>
  <c r="N416" i="2" s="1"/>
  <c r="M412" i="2"/>
  <c r="N412" i="2" s="1"/>
  <c r="M408" i="2"/>
  <c r="N408" i="2" s="1"/>
  <c r="M404" i="2"/>
  <c r="N404" i="2" s="1"/>
  <c r="M400" i="2"/>
  <c r="N400" i="2" s="1"/>
  <c r="M396" i="2"/>
  <c r="N396" i="2" s="1"/>
  <c r="M392" i="2"/>
  <c r="N392" i="2" s="1"/>
  <c r="M388" i="2"/>
  <c r="N388" i="2" s="1"/>
  <c r="M384" i="2"/>
  <c r="N384" i="2" s="1"/>
  <c r="M380" i="2"/>
  <c r="N380" i="2" s="1"/>
  <c r="M376" i="2"/>
  <c r="N376" i="2" s="1"/>
  <c r="M372" i="2"/>
  <c r="N372" i="2" s="1"/>
  <c r="M368" i="2"/>
  <c r="N368" i="2" s="1"/>
  <c r="M364" i="2"/>
  <c r="N364" i="2" s="1"/>
  <c r="M360" i="2"/>
  <c r="N360" i="2" s="1"/>
  <c r="M356" i="2"/>
  <c r="N356" i="2" s="1"/>
  <c r="M351" i="2"/>
  <c r="N351" i="2" s="1"/>
  <c r="M343" i="2"/>
  <c r="N343" i="2" s="1"/>
  <c r="M335" i="2"/>
  <c r="N335" i="2" s="1"/>
  <c r="M350" i="2"/>
  <c r="N350" i="2" s="1"/>
  <c r="M346" i="2"/>
  <c r="N346" i="2" s="1"/>
  <c r="M342" i="2"/>
  <c r="N342" i="2" s="1"/>
  <c r="M338" i="2"/>
  <c r="N338" i="2" s="1"/>
  <c r="M334" i="2"/>
  <c r="N334" i="2" s="1"/>
  <c r="M330" i="2"/>
  <c r="N330" i="2" s="1"/>
  <c r="M326" i="2"/>
  <c r="N326" i="2" s="1"/>
  <c r="M322" i="2"/>
  <c r="N322" i="2" s="1"/>
  <c r="M318" i="2"/>
  <c r="N318" i="2" s="1"/>
  <c r="M314" i="2"/>
  <c r="N314" i="2" s="1"/>
  <c r="M310" i="2"/>
  <c r="N310" i="2" s="1"/>
  <c r="M306" i="2"/>
  <c r="N306" i="2" s="1"/>
  <c r="M302" i="2"/>
  <c r="N302" i="2" s="1"/>
  <c r="M298" i="2"/>
  <c r="N298" i="2" s="1"/>
  <c r="M294" i="2"/>
  <c r="N294" i="2" s="1"/>
  <c r="M290" i="2"/>
  <c r="N290" i="2" s="1"/>
  <c r="M286" i="2"/>
  <c r="N286" i="2" s="1"/>
  <c r="M282" i="2"/>
  <c r="N282" i="2" s="1"/>
  <c r="M278" i="2"/>
  <c r="N278" i="2" s="1"/>
  <c r="M274" i="2"/>
  <c r="N274" i="2" s="1"/>
  <c r="M270" i="2"/>
  <c r="N270" i="2" s="1"/>
  <c r="M266" i="2"/>
  <c r="N266" i="2" s="1"/>
  <c r="M262" i="2"/>
  <c r="N262" i="2" s="1"/>
  <c r="M258" i="2"/>
  <c r="N258" i="2" s="1"/>
  <c r="M254" i="2"/>
  <c r="N254" i="2" s="1"/>
  <c r="M250" i="2"/>
  <c r="N250" i="2" s="1"/>
  <c r="M246" i="2"/>
  <c r="N246" i="2" s="1"/>
  <c r="M242" i="2"/>
  <c r="N242" i="2" s="1"/>
  <c r="M238" i="2"/>
  <c r="N238" i="2" s="1"/>
  <c r="M234" i="2"/>
  <c r="N234" i="2" s="1"/>
  <c r="M230" i="2"/>
  <c r="N230" i="2" s="1"/>
  <c r="M226" i="2"/>
  <c r="N226" i="2" s="1"/>
  <c r="M222" i="2"/>
  <c r="N222" i="2" s="1"/>
  <c r="M218" i="2"/>
  <c r="N218" i="2" s="1"/>
  <c r="M214" i="2"/>
  <c r="N214" i="2" s="1"/>
  <c r="M210" i="2"/>
  <c r="N210" i="2" s="1"/>
  <c r="M206" i="2"/>
  <c r="N206" i="2" s="1"/>
  <c r="M202" i="2"/>
  <c r="N202" i="2" s="1"/>
  <c r="M331" i="2"/>
  <c r="N331" i="2" s="1"/>
  <c r="M327" i="2"/>
  <c r="N327" i="2" s="1"/>
  <c r="M323" i="2"/>
  <c r="N323" i="2" s="1"/>
  <c r="M319" i="2"/>
  <c r="N319" i="2" s="1"/>
  <c r="M315" i="2"/>
  <c r="N315" i="2" s="1"/>
  <c r="M311" i="2"/>
  <c r="N311" i="2" s="1"/>
  <c r="M307" i="2"/>
  <c r="N307" i="2" s="1"/>
  <c r="M303" i="2"/>
  <c r="N303" i="2" s="1"/>
  <c r="M299" i="2"/>
  <c r="N299" i="2" s="1"/>
  <c r="M295" i="2"/>
  <c r="N295" i="2" s="1"/>
  <c r="M291" i="2"/>
  <c r="N291" i="2" s="1"/>
  <c r="M287" i="2"/>
  <c r="N287" i="2" s="1"/>
  <c r="M283" i="2"/>
  <c r="N283" i="2" s="1"/>
  <c r="M279" i="2"/>
  <c r="N279" i="2" s="1"/>
  <c r="M275" i="2"/>
  <c r="N275" i="2" s="1"/>
  <c r="M271" i="2"/>
  <c r="N271" i="2" s="1"/>
  <c r="M267" i="2"/>
  <c r="N267" i="2" s="1"/>
  <c r="M263" i="2"/>
  <c r="N263" i="2" s="1"/>
  <c r="M259" i="2"/>
  <c r="N259" i="2" s="1"/>
  <c r="M255" i="2"/>
  <c r="N255" i="2" s="1"/>
  <c r="M251" i="2"/>
  <c r="N251" i="2" s="1"/>
  <c r="M247" i="2"/>
  <c r="N247" i="2" s="1"/>
  <c r="M243" i="2"/>
  <c r="N243" i="2" s="1"/>
  <c r="M239" i="2"/>
  <c r="N239" i="2" s="1"/>
  <c r="M235" i="2"/>
  <c r="N235" i="2" s="1"/>
  <c r="M231" i="2"/>
  <c r="N231" i="2" s="1"/>
  <c r="M227" i="2"/>
  <c r="N227" i="2" s="1"/>
  <c r="M223" i="2"/>
  <c r="N223" i="2" s="1"/>
  <c r="M219" i="2"/>
  <c r="N219" i="2" s="1"/>
  <c r="M215" i="2"/>
  <c r="N215" i="2" s="1"/>
  <c r="M211" i="2"/>
  <c r="N211" i="2" s="1"/>
  <c r="M207" i="2"/>
  <c r="N207" i="2" s="1"/>
  <c r="M203" i="2"/>
  <c r="N203" i="2" s="1"/>
  <c r="M136" i="2"/>
  <c r="N136" i="2" s="1"/>
  <c r="M132" i="2"/>
  <c r="N132" i="2" s="1"/>
  <c r="M32" i="2"/>
  <c r="N32" i="2" s="1"/>
  <c r="M28" i="2"/>
  <c r="N28" i="2" s="1"/>
  <c r="M24" i="2"/>
  <c r="N24" i="2" s="1"/>
  <c r="M20" i="2"/>
  <c r="N20" i="2" s="1"/>
  <c r="M16" i="2"/>
  <c r="N16" i="2" s="1"/>
  <c r="M12" i="2"/>
  <c r="N12" i="2" s="1"/>
  <c r="M8" i="2"/>
  <c r="N8" i="2" s="1"/>
  <c r="M33" i="2"/>
  <c r="N33" i="2" s="1"/>
  <c r="M29" i="2"/>
  <c r="N29" i="2" s="1"/>
  <c r="M25" i="2"/>
  <c r="N25" i="2" s="1"/>
  <c r="M21" i="2"/>
  <c r="N21" i="2" s="1"/>
  <c r="M17" i="2"/>
  <c r="N17" i="2" s="1"/>
  <c r="M13" i="2"/>
  <c r="N13" i="2" s="1"/>
  <c r="M9" i="2"/>
  <c r="N9" i="2" s="1"/>
  <c r="N1001" i="2"/>
  <c r="M737" i="2"/>
  <c r="N737" i="2" s="1"/>
  <c r="M729" i="2"/>
  <c r="N729" i="2" s="1"/>
  <c r="M721" i="2"/>
  <c r="N721" i="2" s="1"/>
  <c r="M713" i="2"/>
  <c r="N713" i="2" s="1"/>
  <c r="M705" i="2"/>
  <c r="N705" i="2" s="1"/>
  <c r="M697" i="2"/>
  <c r="N697" i="2" s="1"/>
  <c r="M689" i="2"/>
  <c r="N689" i="2" s="1"/>
  <c r="M678" i="2"/>
  <c r="N678" i="2" s="1"/>
  <c r="M996" i="2"/>
  <c r="N996" i="2" s="1"/>
  <c r="M988" i="2"/>
  <c r="N988" i="2" s="1"/>
  <c r="M980" i="2"/>
  <c r="N980" i="2" s="1"/>
  <c r="M968" i="2"/>
  <c r="N968" i="2" s="1"/>
  <c r="M960" i="2"/>
  <c r="N960" i="2" s="1"/>
  <c r="M744" i="2"/>
  <c r="N744" i="2" s="1"/>
  <c r="M736" i="2"/>
  <c r="N736" i="2" s="1"/>
  <c r="M728" i="2"/>
  <c r="N728" i="2" s="1"/>
  <c r="M720" i="2"/>
  <c r="N720" i="2" s="1"/>
  <c r="M712" i="2"/>
  <c r="N712" i="2" s="1"/>
  <c r="M704" i="2"/>
  <c r="N704" i="2" s="1"/>
  <c r="M696" i="2"/>
  <c r="N696" i="2" s="1"/>
  <c r="M688" i="2"/>
  <c r="N688" i="2" s="1"/>
  <c r="M676" i="2"/>
  <c r="N676" i="2" s="1"/>
  <c r="M683" i="2"/>
  <c r="N683" i="2" s="1"/>
  <c r="M675" i="2"/>
  <c r="N675" i="2" s="1"/>
  <c r="M667" i="2"/>
  <c r="N667" i="2" s="1"/>
  <c r="M659" i="2"/>
  <c r="N659" i="2" s="1"/>
  <c r="M651" i="2"/>
  <c r="N651" i="2" s="1"/>
  <c r="M643" i="2"/>
  <c r="N643" i="2" s="1"/>
  <c r="M635" i="2"/>
  <c r="N635" i="2" s="1"/>
  <c r="M627" i="2"/>
  <c r="N627" i="2" s="1"/>
  <c r="M619" i="2"/>
  <c r="N619" i="2" s="1"/>
  <c r="M611" i="2"/>
  <c r="N611" i="2" s="1"/>
  <c r="M603" i="2"/>
  <c r="N603" i="2" s="1"/>
  <c r="M595" i="2"/>
  <c r="N595" i="2" s="1"/>
  <c r="M587" i="2"/>
  <c r="N587" i="2" s="1"/>
  <c r="M579" i="2"/>
  <c r="N579" i="2" s="1"/>
  <c r="M571" i="2"/>
  <c r="N571" i="2" s="1"/>
  <c r="M563" i="2"/>
  <c r="N563" i="2" s="1"/>
  <c r="M555" i="2"/>
  <c r="N555" i="2" s="1"/>
  <c r="M551" i="2"/>
  <c r="N551" i="2" s="1"/>
  <c r="M547" i="2"/>
  <c r="N547" i="2" s="1"/>
  <c r="M543" i="2"/>
  <c r="N543" i="2" s="1"/>
  <c r="M539" i="2"/>
  <c r="N539" i="2" s="1"/>
  <c r="M535" i="2"/>
  <c r="N535" i="2" s="1"/>
  <c r="M531" i="2"/>
  <c r="N531" i="2" s="1"/>
  <c r="M527" i="2"/>
  <c r="N527" i="2" s="1"/>
  <c r="M523" i="2"/>
  <c r="N523" i="2" s="1"/>
  <c r="M519" i="2"/>
  <c r="N519" i="2" s="1"/>
  <c r="M515" i="2"/>
  <c r="N515" i="2" s="1"/>
  <c r="M511" i="2"/>
  <c r="N511" i="2" s="1"/>
  <c r="M507" i="2"/>
  <c r="N507" i="2" s="1"/>
  <c r="M503" i="2"/>
  <c r="N503" i="2" s="1"/>
  <c r="M499" i="2"/>
  <c r="N499" i="2" s="1"/>
  <c r="M495" i="2"/>
  <c r="N495" i="2" s="1"/>
  <c r="M491" i="2"/>
  <c r="N491" i="2" s="1"/>
  <c r="M487" i="2"/>
  <c r="N487" i="2" s="1"/>
  <c r="M483" i="2"/>
  <c r="N483" i="2" s="1"/>
  <c r="M479" i="2"/>
  <c r="N479" i="2" s="1"/>
  <c r="M475" i="2"/>
  <c r="N475" i="2" s="1"/>
  <c r="M471" i="2"/>
  <c r="N471" i="2" s="1"/>
  <c r="M467" i="2"/>
  <c r="N467" i="2" s="1"/>
  <c r="M463" i="2"/>
  <c r="N463" i="2" s="1"/>
  <c r="M459" i="2"/>
  <c r="N459" i="2" s="1"/>
  <c r="M455" i="2"/>
  <c r="N455" i="2" s="1"/>
  <c r="M451" i="2"/>
  <c r="N451" i="2" s="1"/>
  <c r="M447" i="2"/>
  <c r="N447" i="2" s="1"/>
  <c r="M443" i="2"/>
  <c r="N443" i="2" s="1"/>
  <c r="M439" i="2"/>
  <c r="N439" i="2" s="1"/>
  <c r="M435" i="2"/>
  <c r="N435" i="2" s="1"/>
  <c r="M431" i="2"/>
  <c r="N431" i="2" s="1"/>
  <c r="M427" i="2"/>
  <c r="N427" i="2" s="1"/>
  <c r="M423" i="2"/>
  <c r="N423" i="2" s="1"/>
  <c r="M419" i="2"/>
  <c r="N419" i="2" s="1"/>
  <c r="M415" i="2"/>
  <c r="N415" i="2" s="1"/>
  <c r="M411" i="2"/>
  <c r="N411" i="2" s="1"/>
  <c r="M407" i="2"/>
  <c r="N407" i="2" s="1"/>
  <c r="M403" i="2"/>
  <c r="N403" i="2" s="1"/>
  <c r="M399" i="2"/>
  <c r="N399" i="2" s="1"/>
  <c r="M395" i="2"/>
  <c r="N395" i="2" s="1"/>
  <c r="M391" i="2"/>
  <c r="N391" i="2" s="1"/>
  <c r="M387" i="2"/>
  <c r="N387" i="2" s="1"/>
  <c r="M383" i="2"/>
  <c r="N383" i="2" s="1"/>
  <c r="M379" i="2"/>
  <c r="N379" i="2" s="1"/>
  <c r="M375" i="2"/>
  <c r="N375" i="2" s="1"/>
  <c r="M371" i="2"/>
  <c r="N371" i="2" s="1"/>
  <c r="M367" i="2"/>
  <c r="N367" i="2" s="1"/>
  <c r="M363" i="2"/>
  <c r="N363" i="2" s="1"/>
  <c r="M359" i="2"/>
  <c r="N359" i="2" s="1"/>
  <c r="M355" i="2"/>
  <c r="N355" i="2" s="1"/>
  <c r="M349" i="2"/>
  <c r="N349" i="2" s="1"/>
  <c r="M341" i="2"/>
  <c r="N341" i="2" s="1"/>
  <c r="M662" i="2"/>
  <c r="N662" i="2" s="1"/>
  <c r="M658" i="2"/>
  <c r="N658" i="2" s="1"/>
  <c r="M654" i="2"/>
  <c r="N654" i="2" s="1"/>
  <c r="M650" i="2"/>
  <c r="N650" i="2" s="1"/>
  <c r="M646" i="2"/>
  <c r="N646" i="2" s="1"/>
  <c r="M642" i="2"/>
  <c r="N642" i="2" s="1"/>
  <c r="M638" i="2"/>
  <c r="N638" i="2" s="1"/>
  <c r="M634" i="2"/>
  <c r="N634" i="2" s="1"/>
  <c r="M630" i="2"/>
  <c r="N630" i="2" s="1"/>
  <c r="M626" i="2"/>
  <c r="N626" i="2" s="1"/>
  <c r="M622" i="2"/>
  <c r="N622" i="2" s="1"/>
  <c r="M618" i="2"/>
  <c r="N618" i="2" s="1"/>
  <c r="M614" i="2"/>
  <c r="N614" i="2" s="1"/>
  <c r="M610" i="2"/>
  <c r="N610" i="2" s="1"/>
  <c r="M606" i="2"/>
  <c r="N606" i="2" s="1"/>
  <c r="M602" i="2"/>
  <c r="N602" i="2" s="1"/>
  <c r="M598" i="2"/>
  <c r="N598" i="2" s="1"/>
  <c r="M594" i="2"/>
  <c r="N594" i="2" s="1"/>
  <c r="M590" i="2"/>
  <c r="N590" i="2" s="1"/>
  <c r="M586" i="2"/>
  <c r="N586" i="2" s="1"/>
  <c r="M582" i="2"/>
  <c r="N582" i="2" s="1"/>
  <c r="M578" i="2"/>
  <c r="N578" i="2" s="1"/>
  <c r="M574" i="2"/>
  <c r="N574" i="2" s="1"/>
  <c r="M570" i="2"/>
  <c r="N570" i="2" s="1"/>
  <c r="M566" i="2"/>
  <c r="N566" i="2" s="1"/>
  <c r="M562" i="2"/>
  <c r="N562" i="2" s="1"/>
  <c r="M558" i="2"/>
  <c r="N558" i="2" s="1"/>
  <c r="M554" i="2"/>
  <c r="N554" i="2" s="1"/>
  <c r="M550" i="2"/>
  <c r="N550" i="2" s="1"/>
  <c r="M546" i="2"/>
  <c r="N546" i="2" s="1"/>
  <c r="M542" i="2"/>
  <c r="N542" i="2" s="1"/>
  <c r="M538" i="2"/>
  <c r="N538" i="2" s="1"/>
  <c r="M534" i="2"/>
  <c r="N534" i="2" s="1"/>
  <c r="M530" i="2"/>
  <c r="N530" i="2" s="1"/>
  <c r="M526" i="2"/>
  <c r="N526" i="2" s="1"/>
  <c r="M522" i="2"/>
  <c r="N522" i="2" s="1"/>
  <c r="M518" i="2"/>
  <c r="N518" i="2" s="1"/>
  <c r="M514" i="2"/>
  <c r="N514" i="2" s="1"/>
  <c r="M510" i="2"/>
  <c r="N510" i="2" s="1"/>
  <c r="M506" i="2"/>
  <c r="N506" i="2" s="1"/>
  <c r="M502" i="2"/>
  <c r="N502" i="2" s="1"/>
  <c r="M498" i="2"/>
  <c r="N498" i="2" s="1"/>
  <c r="M494" i="2"/>
  <c r="N494" i="2" s="1"/>
  <c r="M490" i="2"/>
  <c r="N490" i="2" s="1"/>
  <c r="M486" i="2"/>
  <c r="N486" i="2" s="1"/>
  <c r="M482" i="2"/>
  <c r="N482" i="2" s="1"/>
  <c r="M478" i="2"/>
  <c r="N478" i="2" s="1"/>
  <c r="M474" i="2"/>
  <c r="N474" i="2" s="1"/>
  <c r="M470" i="2"/>
  <c r="N470" i="2" s="1"/>
  <c r="M466" i="2"/>
  <c r="N466" i="2" s="1"/>
  <c r="M462" i="2"/>
  <c r="N462" i="2" s="1"/>
  <c r="M458" i="2"/>
  <c r="N458" i="2" s="1"/>
  <c r="M454" i="2"/>
  <c r="N454" i="2" s="1"/>
  <c r="M450" i="2"/>
  <c r="N450" i="2" s="1"/>
  <c r="M446" i="2"/>
  <c r="N446" i="2" s="1"/>
  <c r="M442" i="2"/>
  <c r="N442" i="2" s="1"/>
  <c r="M438" i="2"/>
  <c r="N438" i="2" s="1"/>
  <c r="M434" i="2"/>
  <c r="N434" i="2" s="1"/>
  <c r="M430" i="2"/>
  <c r="N430" i="2" s="1"/>
  <c r="M426" i="2"/>
  <c r="N426" i="2" s="1"/>
  <c r="M422" i="2"/>
  <c r="N422" i="2" s="1"/>
  <c r="M418" i="2"/>
  <c r="N418" i="2" s="1"/>
  <c r="M414" i="2"/>
  <c r="N414" i="2" s="1"/>
  <c r="M410" i="2"/>
  <c r="N410" i="2" s="1"/>
  <c r="M406" i="2"/>
  <c r="N406" i="2" s="1"/>
  <c r="M402" i="2"/>
  <c r="N402" i="2" s="1"/>
  <c r="M398" i="2"/>
  <c r="N398" i="2" s="1"/>
  <c r="M394" i="2"/>
  <c r="N394" i="2" s="1"/>
  <c r="M390" i="2"/>
  <c r="N390" i="2" s="1"/>
  <c r="M386" i="2"/>
  <c r="N386" i="2" s="1"/>
  <c r="M382" i="2"/>
  <c r="N382" i="2" s="1"/>
  <c r="M378" i="2"/>
  <c r="N378" i="2" s="1"/>
  <c r="M374" i="2"/>
  <c r="N374" i="2" s="1"/>
  <c r="M370" i="2"/>
  <c r="N370" i="2" s="1"/>
  <c r="M366" i="2"/>
  <c r="N366" i="2" s="1"/>
  <c r="M362" i="2"/>
  <c r="N362" i="2" s="1"/>
  <c r="M358" i="2"/>
  <c r="N358" i="2" s="1"/>
  <c r="M354" i="2"/>
  <c r="N354" i="2" s="1"/>
  <c r="M347" i="2"/>
  <c r="N347" i="2" s="1"/>
  <c r="M339" i="2"/>
  <c r="N339" i="2" s="1"/>
  <c r="M352" i="2"/>
  <c r="N352" i="2" s="1"/>
  <c r="M348" i="2"/>
  <c r="N348" i="2" s="1"/>
  <c r="M344" i="2"/>
  <c r="N344" i="2" s="1"/>
  <c r="M340" i="2"/>
  <c r="N340" i="2" s="1"/>
  <c r="M332" i="2"/>
  <c r="N332" i="2" s="1"/>
  <c r="M328" i="2"/>
  <c r="N328" i="2" s="1"/>
  <c r="M324" i="2"/>
  <c r="N324" i="2" s="1"/>
  <c r="M320" i="2"/>
  <c r="N320" i="2" s="1"/>
  <c r="M316" i="2"/>
  <c r="N316" i="2" s="1"/>
  <c r="M312" i="2"/>
  <c r="N312" i="2" s="1"/>
  <c r="M308" i="2"/>
  <c r="N308" i="2" s="1"/>
  <c r="M304" i="2"/>
  <c r="N304" i="2" s="1"/>
  <c r="M300" i="2"/>
  <c r="N300" i="2" s="1"/>
  <c r="M296" i="2"/>
  <c r="N296" i="2" s="1"/>
  <c r="M292" i="2"/>
  <c r="N292" i="2" s="1"/>
  <c r="M288" i="2"/>
  <c r="N288" i="2" s="1"/>
  <c r="M284" i="2"/>
  <c r="N284" i="2" s="1"/>
  <c r="M280" i="2"/>
  <c r="N280" i="2" s="1"/>
  <c r="M276" i="2"/>
  <c r="N276" i="2" s="1"/>
  <c r="M272" i="2"/>
  <c r="N272" i="2" s="1"/>
  <c r="M268" i="2"/>
  <c r="N268" i="2" s="1"/>
  <c r="M264" i="2"/>
  <c r="N264" i="2" s="1"/>
  <c r="M260" i="2"/>
  <c r="N260" i="2" s="1"/>
  <c r="M256" i="2"/>
  <c r="N256" i="2" s="1"/>
  <c r="M252" i="2"/>
  <c r="N252" i="2" s="1"/>
  <c r="M248" i="2"/>
  <c r="N248" i="2" s="1"/>
  <c r="M244" i="2"/>
  <c r="N244" i="2" s="1"/>
  <c r="M240" i="2"/>
  <c r="N240" i="2" s="1"/>
  <c r="M236" i="2"/>
  <c r="N236" i="2" s="1"/>
  <c r="M232" i="2"/>
  <c r="N232" i="2" s="1"/>
  <c r="M228" i="2"/>
  <c r="N228" i="2" s="1"/>
  <c r="M224" i="2"/>
  <c r="N224" i="2" s="1"/>
  <c r="M220" i="2"/>
  <c r="N220" i="2" s="1"/>
  <c r="M216" i="2"/>
  <c r="N216" i="2" s="1"/>
  <c r="M212" i="2"/>
  <c r="N212" i="2" s="1"/>
  <c r="M208" i="2"/>
  <c r="N208" i="2" s="1"/>
  <c r="M204" i="2"/>
  <c r="N204" i="2" s="1"/>
  <c r="M333" i="2"/>
  <c r="N333" i="2" s="1"/>
  <c r="M329" i="2"/>
  <c r="N329" i="2" s="1"/>
  <c r="M325" i="2"/>
  <c r="N325" i="2" s="1"/>
  <c r="M321" i="2"/>
  <c r="N321" i="2" s="1"/>
  <c r="M317" i="2"/>
  <c r="N317" i="2" s="1"/>
  <c r="M313" i="2"/>
  <c r="N313" i="2" s="1"/>
  <c r="M309" i="2"/>
  <c r="N309" i="2" s="1"/>
  <c r="M305" i="2"/>
  <c r="N305" i="2" s="1"/>
  <c r="M301" i="2"/>
  <c r="N301" i="2" s="1"/>
  <c r="M297" i="2"/>
  <c r="N297" i="2" s="1"/>
  <c r="M293" i="2"/>
  <c r="N293" i="2" s="1"/>
  <c r="M289" i="2"/>
  <c r="N289" i="2" s="1"/>
  <c r="M285" i="2"/>
  <c r="N285" i="2" s="1"/>
  <c r="M281" i="2"/>
  <c r="N281" i="2" s="1"/>
  <c r="M277" i="2"/>
  <c r="N277" i="2" s="1"/>
  <c r="M273" i="2"/>
  <c r="N273" i="2" s="1"/>
  <c r="M269" i="2"/>
  <c r="N269" i="2" s="1"/>
  <c r="M265" i="2"/>
  <c r="N265" i="2" s="1"/>
  <c r="M261" i="2"/>
  <c r="N261" i="2" s="1"/>
  <c r="M257" i="2"/>
  <c r="N257" i="2" s="1"/>
  <c r="M253" i="2"/>
  <c r="N253" i="2" s="1"/>
  <c r="M249" i="2"/>
  <c r="N249" i="2" s="1"/>
  <c r="M245" i="2"/>
  <c r="N245" i="2" s="1"/>
  <c r="M241" i="2"/>
  <c r="N241" i="2" s="1"/>
  <c r="M237" i="2"/>
  <c r="N237" i="2" s="1"/>
  <c r="M233" i="2"/>
  <c r="N233" i="2" s="1"/>
  <c r="M229" i="2"/>
  <c r="N229" i="2" s="1"/>
  <c r="M225" i="2"/>
  <c r="N225" i="2" s="1"/>
  <c r="M221" i="2"/>
  <c r="N221" i="2" s="1"/>
  <c r="M217" i="2"/>
  <c r="N217" i="2" s="1"/>
  <c r="M213" i="2"/>
  <c r="N213" i="2" s="1"/>
  <c r="M209" i="2"/>
  <c r="N209" i="2" s="1"/>
  <c r="M205" i="2"/>
  <c r="N205" i="2" s="1"/>
  <c r="M134" i="2"/>
  <c r="N134" i="2" s="1"/>
  <c r="M34" i="2"/>
  <c r="N34" i="2" s="1"/>
  <c r="M30" i="2"/>
  <c r="N30" i="2" s="1"/>
  <c r="M26" i="2"/>
  <c r="N26" i="2" s="1"/>
  <c r="M22" i="2"/>
  <c r="N22" i="2" s="1"/>
  <c r="M18" i="2"/>
  <c r="N18" i="2" s="1"/>
  <c r="M14" i="2"/>
  <c r="N14" i="2" s="1"/>
  <c r="M10" i="2"/>
  <c r="N10" i="2" s="1"/>
  <c r="M6" i="2"/>
  <c r="N6" i="2" s="1"/>
  <c r="M135" i="2"/>
  <c r="N135" i="2" s="1"/>
  <c r="M131" i="2"/>
  <c r="N131" i="2" s="1"/>
  <c r="M31" i="2"/>
  <c r="N31" i="2" s="1"/>
  <c r="M27" i="2"/>
  <c r="N27" i="2" s="1"/>
  <c r="M23" i="2"/>
  <c r="N23" i="2" s="1"/>
  <c r="M19" i="2"/>
  <c r="N19" i="2" s="1"/>
  <c r="M15" i="2"/>
  <c r="N15" i="2" s="1"/>
  <c r="M11" i="2"/>
  <c r="N11" i="2" s="1"/>
  <c r="M7" i="2"/>
  <c r="N7" i="2" s="1"/>
  <c r="AA39" i="11"/>
  <c r="AC38" i="11"/>
  <c r="AB37" i="11" s="1"/>
  <c r="N937" i="2"/>
  <c r="N929" i="2"/>
  <c r="N921" i="2"/>
  <c r="N913" i="2"/>
  <c r="AB33" i="4"/>
  <c r="AC36" i="3"/>
  <c r="AB35" i="3" s="1"/>
  <c r="AA37" i="3"/>
  <c r="AC36" i="5"/>
  <c r="AB35" i="5" s="1"/>
  <c r="AA37" i="5"/>
  <c r="AC36" i="4"/>
  <c r="AB35" i="4" s="1"/>
  <c r="AA37" i="4"/>
  <c r="AB16" i="6" l="1"/>
  <c r="AB12" i="7"/>
  <c r="AC39" i="11"/>
  <c r="AB38" i="11" s="1"/>
  <c r="AA40" i="11"/>
  <c r="AB16" i="7"/>
  <c r="AB11" i="6"/>
  <c r="AA32" i="6" s="1"/>
  <c r="AB11" i="7"/>
  <c r="AB12" i="6"/>
  <c r="AB17" i="7"/>
  <c r="AB73" i="7" s="1"/>
  <c r="AB17" i="6"/>
  <c r="AB73" i="6" s="1"/>
  <c r="AA62" i="6"/>
  <c r="AB8" i="6"/>
  <c r="C9" i="6"/>
  <c r="C4" i="7"/>
  <c r="C4" i="6"/>
  <c r="AC37" i="4"/>
  <c r="AB36" i="4" s="1"/>
  <c r="AA38" i="4"/>
  <c r="AA62" i="7"/>
  <c r="C8" i="7"/>
  <c r="AC37" i="5"/>
  <c r="AB36" i="5" s="1"/>
  <c r="AA38" i="5"/>
  <c r="AC37" i="3"/>
  <c r="AB36" i="3" s="1"/>
  <c r="AA38" i="3"/>
  <c r="C8" i="6" l="1"/>
  <c r="AB19" i="6"/>
  <c r="AB19" i="7"/>
  <c r="AA41" i="11"/>
  <c r="AC40" i="11"/>
  <c r="AB39" i="11" s="1"/>
  <c r="AB8" i="7"/>
  <c r="AA32" i="7"/>
  <c r="AA33" i="7" s="1"/>
  <c r="AA34" i="7" s="1"/>
  <c r="AA35" i="7" s="1"/>
  <c r="AA36" i="7" s="1"/>
  <c r="AA37" i="7" s="1"/>
  <c r="AA38" i="7" s="1"/>
  <c r="AA39" i="7" s="1"/>
  <c r="AA40" i="7" s="1"/>
  <c r="AA41" i="7" s="1"/>
  <c r="AA42" i="7" s="1"/>
  <c r="AA43" i="7" s="1"/>
  <c r="AA44" i="7" s="1"/>
  <c r="AA45" i="7" s="1"/>
  <c r="AA46" i="7" s="1"/>
  <c r="AA47" i="7" s="1"/>
  <c r="AA48" i="7" s="1"/>
  <c r="AA49" i="7" s="1"/>
  <c r="AA50" i="7" s="1"/>
  <c r="AA51" i="7" s="1"/>
  <c r="AA52" i="7" s="1"/>
  <c r="AA53" i="7" s="1"/>
  <c r="AA54" i="7" s="1"/>
  <c r="AA55" i="7" s="1"/>
  <c r="AA56" i="7" s="1"/>
  <c r="AA57" i="7" s="1"/>
  <c r="AA58" i="7" s="1"/>
  <c r="AA59" i="7" s="1"/>
  <c r="AA60" i="7" s="1"/>
  <c r="C9" i="7"/>
  <c r="AB72" i="7"/>
  <c r="C6" i="7"/>
  <c r="C7" i="7" s="1"/>
  <c r="C6" i="6"/>
  <c r="C7" i="6" s="1"/>
  <c r="AB72" i="6"/>
  <c r="C5" i="6"/>
  <c r="C5" i="7"/>
  <c r="AC38" i="4"/>
  <c r="AB37" i="4" s="1"/>
  <c r="AA39" i="4"/>
  <c r="AB20" i="6"/>
  <c r="AB18" i="6" s="1"/>
  <c r="AB20" i="7"/>
  <c r="AB18" i="7" s="1"/>
  <c r="AC38" i="3"/>
  <c r="AB37" i="3" s="1"/>
  <c r="AA39" i="3"/>
  <c r="AC38" i="5"/>
  <c r="AB37" i="5" s="1"/>
  <c r="AA39" i="5"/>
  <c r="AA33" i="6"/>
  <c r="AA34" i="6" s="1"/>
  <c r="AA35" i="6" s="1"/>
  <c r="AA36" i="6" s="1"/>
  <c r="AA37" i="6" s="1"/>
  <c r="AA38" i="6" s="1"/>
  <c r="AA39" i="6" s="1"/>
  <c r="AA40" i="6" s="1"/>
  <c r="AA41" i="6" s="1"/>
  <c r="AA42" i="6" s="1"/>
  <c r="AA43" i="6" s="1"/>
  <c r="AA44" i="6" s="1"/>
  <c r="AA45" i="6" s="1"/>
  <c r="AA46" i="6" s="1"/>
  <c r="AA47" i="6" s="1"/>
  <c r="AA48" i="6" s="1"/>
  <c r="AA49" i="6" s="1"/>
  <c r="AA50" i="6" s="1"/>
  <c r="AA51" i="6" s="1"/>
  <c r="AA52" i="6" s="1"/>
  <c r="AA53" i="6" s="1"/>
  <c r="AA54" i="6" s="1"/>
  <c r="AA55" i="6" s="1"/>
  <c r="AA56" i="6" s="1"/>
  <c r="AA57" i="6" s="1"/>
  <c r="AA58" i="6" s="1"/>
  <c r="AA59" i="6" s="1"/>
  <c r="AA60" i="6" s="1"/>
  <c r="AA61" i="6" s="1"/>
  <c r="AA61" i="7" l="1"/>
  <c r="AC41" i="11"/>
  <c r="AB40" i="11" s="1"/>
  <c r="AA42" i="11"/>
  <c r="AC68" i="7"/>
  <c r="AE32" i="6" a="1"/>
  <c r="AE34" i="6" s="1"/>
  <c r="AC66" i="7"/>
  <c r="AC69" i="7"/>
  <c r="AC67" i="6"/>
  <c r="AC65" i="7"/>
  <c r="AE32" i="7" a="1"/>
  <c r="AC67" i="7"/>
  <c r="AC69" i="6"/>
  <c r="AC65" i="6"/>
  <c r="AC68" i="6"/>
  <c r="AC39" i="4"/>
  <c r="AB38" i="4" s="1"/>
  <c r="AA40" i="4"/>
  <c r="AC39" i="5"/>
  <c r="AB38" i="5" s="1"/>
  <c r="AA40" i="5"/>
  <c r="AC39" i="3"/>
  <c r="AB38" i="3" s="1"/>
  <c r="AA40" i="3"/>
  <c r="AC66" i="6"/>
  <c r="AE53" i="6" l="1"/>
  <c r="AE37" i="6"/>
  <c r="AE51" i="6"/>
  <c r="AE35" i="6"/>
  <c r="AE56" i="6"/>
  <c r="AE48" i="6"/>
  <c r="AE40" i="6"/>
  <c r="AE32" i="6"/>
  <c r="AC32" i="6" s="1"/>
  <c r="AE61" i="6"/>
  <c r="AE45" i="6"/>
  <c r="AE59" i="6"/>
  <c r="AE43" i="6"/>
  <c r="AE60" i="6"/>
  <c r="AE52" i="6"/>
  <c r="AE44" i="6"/>
  <c r="AE36" i="6"/>
  <c r="AA43" i="11"/>
  <c r="AC42" i="11"/>
  <c r="AB41" i="11" s="1"/>
  <c r="AE57" i="6"/>
  <c r="AE49" i="6"/>
  <c r="AE41" i="6"/>
  <c r="AE33" i="6"/>
  <c r="AC36" i="6" s="1"/>
  <c r="AE55" i="6"/>
  <c r="AE47" i="6"/>
  <c r="AE39" i="6"/>
  <c r="AE62" i="6"/>
  <c r="AE58" i="6"/>
  <c r="AE54" i="6"/>
  <c r="AE50" i="6"/>
  <c r="AE46" i="6"/>
  <c r="AE42" i="6"/>
  <c r="AE38" i="6"/>
  <c r="AC38" i="6" s="1"/>
  <c r="AC40" i="3"/>
  <c r="AB39" i="3" s="1"/>
  <c r="AA41" i="3"/>
  <c r="AC40" i="5"/>
  <c r="AB39" i="5" s="1"/>
  <c r="AA41" i="5"/>
  <c r="AC40" i="4"/>
  <c r="AB39" i="4" s="1"/>
  <c r="AA41" i="4"/>
  <c r="AE33" i="7"/>
  <c r="AE35" i="7"/>
  <c r="AE32" i="7"/>
  <c r="AE34" i="7"/>
  <c r="AE36" i="7"/>
  <c r="AE38" i="7"/>
  <c r="AE40" i="7"/>
  <c r="AE42" i="7"/>
  <c r="AE44" i="7"/>
  <c r="AE46" i="7"/>
  <c r="AE48" i="7"/>
  <c r="AE50" i="7"/>
  <c r="AE52" i="7"/>
  <c r="AE54" i="7"/>
  <c r="AE56" i="7"/>
  <c r="AE58" i="7"/>
  <c r="AE60" i="7"/>
  <c r="AE62" i="7"/>
  <c r="AE37" i="7"/>
  <c r="AE41" i="7"/>
  <c r="AE45" i="7"/>
  <c r="AE49" i="7"/>
  <c r="AE53" i="7"/>
  <c r="AE57" i="7"/>
  <c r="AE61" i="7"/>
  <c r="AE39" i="7"/>
  <c r="AE43" i="7"/>
  <c r="AE47" i="7"/>
  <c r="AE51" i="7"/>
  <c r="AE55" i="7"/>
  <c r="AE59" i="7"/>
  <c r="AC34" i="6" l="1"/>
  <c r="AC41" i="6"/>
  <c r="AC39" i="6"/>
  <c r="AB38" i="6" s="1"/>
  <c r="AC54" i="6"/>
  <c r="AC55" i="6"/>
  <c r="AC61" i="6"/>
  <c r="AC57" i="6"/>
  <c r="AC33" i="6"/>
  <c r="AB32" i="6" s="1"/>
  <c r="AC46" i="6"/>
  <c r="AC43" i="11"/>
  <c r="AB42" i="11" s="1"/>
  <c r="AA44" i="11"/>
  <c r="AC47" i="6"/>
  <c r="AC35" i="6"/>
  <c r="AB34" i="6" s="1"/>
  <c r="AC49" i="6"/>
  <c r="AC37" i="6"/>
  <c r="AB36" i="6" s="1"/>
  <c r="AC58" i="6"/>
  <c r="AC50" i="6"/>
  <c r="AC42" i="6"/>
  <c r="AB41" i="6" s="1"/>
  <c r="AC62" i="6"/>
  <c r="AC59" i="6"/>
  <c r="AC51" i="6"/>
  <c r="AC43" i="6"/>
  <c r="AC53" i="6"/>
  <c r="AC45" i="6"/>
  <c r="AC60" i="6"/>
  <c r="AC56" i="6"/>
  <c r="AB56" i="6" s="1"/>
  <c r="AC52" i="6"/>
  <c r="AC48" i="6"/>
  <c r="AB47" i="6" s="1"/>
  <c r="AC44" i="6"/>
  <c r="AC40" i="6"/>
  <c r="AB50" i="6"/>
  <c r="AB61" i="6"/>
  <c r="AC41" i="4"/>
  <c r="AB40" i="4" s="1"/>
  <c r="AA42" i="4"/>
  <c r="AC61" i="7"/>
  <c r="AC60" i="7"/>
  <c r="AC58" i="7"/>
  <c r="AC56" i="7"/>
  <c r="AC54" i="7"/>
  <c r="AC52" i="7"/>
  <c r="AC50" i="7"/>
  <c r="AC48" i="7"/>
  <c r="AC46" i="7"/>
  <c r="AC44" i="7"/>
  <c r="AC42" i="7"/>
  <c r="AC40" i="7"/>
  <c r="AC38" i="7"/>
  <c r="AC36" i="7"/>
  <c r="AC34" i="7"/>
  <c r="AC32" i="7"/>
  <c r="AC62" i="7"/>
  <c r="AB61" i="7" s="1"/>
  <c r="AC59" i="7"/>
  <c r="AC57" i="7"/>
  <c r="AC55" i="7"/>
  <c r="AC53" i="7"/>
  <c r="AC51" i="7"/>
  <c r="AC49" i="7"/>
  <c r="AC47" i="7"/>
  <c r="AC45" i="7"/>
  <c r="AC43" i="7"/>
  <c r="AC41" i="7"/>
  <c r="AC39" i="7"/>
  <c r="AC37" i="7"/>
  <c r="AC35" i="7"/>
  <c r="AC33" i="7"/>
  <c r="AB32" i="7" s="1"/>
  <c r="AB60" i="6"/>
  <c r="AB37" i="6"/>
  <c r="AC41" i="5"/>
  <c r="AB40" i="5" s="1"/>
  <c r="AA42" i="5"/>
  <c r="AC41" i="3"/>
  <c r="AB40" i="3" s="1"/>
  <c r="AA42" i="3"/>
  <c r="AB51" i="6"/>
  <c r="AB35" i="6"/>
  <c r="AB57" i="6" l="1"/>
  <c r="AB49" i="6"/>
  <c r="AB53" i="6"/>
  <c r="AB33" i="6"/>
  <c r="AB54" i="6"/>
  <c r="AB39" i="6"/>
  <c r="AB55" i="6"/>
  <c r="AB43" i="6"/>
  <c r="AB59" i="6"/>
  <c r="AB46" i="6"/>
  <c r="AB42" i="6"/>
  <c r="AB58" i="6"/>
  <c r="AB45" i="6"/>
  <c r="AB40" i="6"/>
  <c r="AA45" i="11"/>
  <c r="AC44" i="11"/>
  <c r="AB43" i="11" s="1"/>
  <c r="AB44" i="6"/>
  <c r="AB48" i="6"/>
  <c r="AB52" i="6"/>
  <c r="AB36" i="7"/>
  <c r="AB40" i="7"/>
  <c r="AB44" i="7"/>
  <c r="AB48" i="7"/>
  <c r="AB52" i="7"/>
  <c r="AB56" i="7"/>
  <c r="AB60" i="7"/>
  <c r="AB34" i="7"/>
  <c r="AB38" i="7"/>
  <c r="AB42" i="7"/>
  <c r="AB46" i="7"/>
  <c r="AB50" i="7"/>
  <c r="AB54" i="7"/>
  <c r="AB58" i="7"/>
  <c r="AB35" i="7"/>
  <c r="AB39" i="7"/>
  <c r="AB43" i="7"/>
  <c r="AB47" i="7"/>
  <c r="AB51" i="7"/>
  <c r="AB55" i="7"/>
  <c r="AB59" i="7"/>
  <c r="AC42" i="4"/>
  <c r="AB41" i="4" s="1"/>
  <c r="AA43" i="4"/>
  <c r="AC42" i="3"/>
  <c r="AB41" i="3" s="1"/>
  <c r="AA43" i="3"/>
  <c r="AC42" i="5"/>
  <c r="AB41" i="5" s="1"/>
  <c r="AA43" i="5"/>
  <c r="AB33" i="7"/>
  <c r="AB37" i="7"/>
  <c r="AB41" i="7"/>
  <c r="AB45" i="7"/>
  <c r="AB49" i="7"/>
  <c r="AB53" i="7"/>
  <c r="AB57" i="7"/>
  <c r="AB63" i="6" l="1"/>
  <c r="AC45" i="11"/>
  <c r="AB44" i="11" s="1"/>
  <c r="AA46" i="11"/>
  <c r="AB63" i="7"/>
  <c r="AC43" i="5"/>
  <c r="AB42" i="5" s="1"/>
  <c r="AA44" i="5"/>
  <c r="AC43" i="3"/>
  <c r="AB42" i="3" s="1"/>
  <c r="AA44" i="3"/>
  <c r="AC43" i="4"/>
  <c r="AB42" i="4" s="1"/>
  <c r="AA44" i="4"/>
  <c r="AA47" i="11" l="1"/>
  <c r="AC46" i="11"/>
  <c r="AB45" i="11" s="1"/>
  <c r="AC44" i="4"/>
  <c r="AB43" i="4" s="1"/>
  <c r="AA45" i="4"/>
  <c r="AC44" i="3"/>
  <c r="AB43" i="3" s="1"/>
  <c r="AA45" i="3"/>
  <c r="AC44" i="5"/>
  <c r="AB43" i="5" s="1"/>
  <c r="AA45" i="5"/>
  <c r="AC47" i="11" l="1"/>
  <c r="AB46" i="11" s="1"/>
  <c r="AA48" i="11"/>
  <c r="AC45" i="5"/>
  <c r="AB44" i="5" s="1"/>
  <c r="AA46" i="5"/>
  <c r="AC45" i="3"/>
  <c r="AB44" i="3" s="1"/>
  <c r="AA46" i="3"/>
  <c r="AC45" i="4"/>
  <c r="AB44" i="4" s="1"/>
  <c r="AA46" i="4"/>
  <c r="AA49" i="11" l="1"/>
  <c r="AC48" i="11"/>
  <c r="AB47" i="11" s="1"/>
  <c r="AC46" i="4"/>
  <c r="AB45" i="4" s="1"/>
  <c r="AA47" i="4"/>
  <c r="AC46" i="3"/>
  <c r="AB45" i="3" s="1"/>
  <c r="AA47" i="3"/>
  <c r="AC46" i="5"/>
  <c r="AB45" i="5" s="1"/>
  <c r="AA47" i="5"/>
  <c r="AC49" i="11" l="1"/>
  <c r="AB48" i="11" s="1"/>
  <c r="AA50" i="11"/>
  <c r="AC47" i="5"/>
  <c r="AB46" i="5" s="1"/>
  <c r="AA48" i="5"/>
  <c r="AC47" i="3"/>
  <c r="AB46" i="3" s="1"/>
  <c r="AA48" i="3"/>
  <c r="AC47" i="4"/>
  <c r="AB46" i="4" s="1"/>
  <c r="AA48" i="4"/>
  <c r="AA51" i="11" l="1"/>
  <c r="AC50" i="11"/>
  <c r="AB49" i="11" s="1"/>
  <c r="AC48" i="4"/>
  <c r="AB47" i="4" s="1"/>
  <c r="AA49" i="4"/>
  <c r="AC48" i="3"/>
  <c r="AB47" i="3" s="1"/>
  <c r="AA49" i="3"/>
  <c r="AC48" i="5"/>
  <c r="AB47" i="5" s="1"/>
  <c r="AA49" i="5"/>
  <c r="AC51" i="11" l="1"/>
  <c r="AB50" i="11" s="1"/>
  <c r="AA52" i="11"/>
  <c r="AC49" i="5"/>
  <c r="AB48" i="5" s="1"/>
  <c r="AA50" i="5"/>
  <c r="AC49" i="3"/>
  <c r="AB48" i="3" s="1"/>
  <c r="AA50" i="3"/>
  <c r="AC49" i="4"/>
  <c r="AB48" i="4" s="1"/>
  <c r="AA50" i="4"/>
  <c r="AA53" i="11" l="1"/>
  <c r="AC52" i="11"/>
  <c r="AB51" i="11" s="1"/>
  <c r="AC50" i="4"/>
  <c r="AB49" i="4" s="1"/>
  <c r="AA51" i="4"/>
  <c r="AC50" i="3"/>
  <c r="AB49" i="3" s="1"/>
  <c r="AA51" i="3"/>
  <c r="AC50" i="5"/>
  <c r="AB49" i="5" s="1"/>
  <c r="AA51" i="5"/>
  <c r="AC53" i="11" l="1"/>
  <c r="AB52" i="11" s="1"/>
  <c r="AA54" i="11"/>
  <c r="AC51" i="5"/>
  <c r="AB50" i="5" s="1"/>
  <c r="AA52" i="5"/>
  <c r="AC51" i="3"/>
  <c r="AB50" i="3" s="1"/>
  <c r="AA52" i="3"/>
  <c r="AC51" i="4"/>
  <c r="AB50" i="4" s="1"/>
  <c r="AA52" i="4"/>
  <c r="AA55" i="11" l="1"/>
  <c r="AC54" i="11"/>
  <c r="AB53" i="11" s="1"/>
  <c r="AC52" i="4"/>
  <c r="AB51" i="4" s="1"/>
  <c r="AA53" i="4"/>
  <c r="AC52" i="3"/>
  <c r="AB51" i="3" s="1"/>
  <c r="AA53" i="3"/>
  <c r="AC52" i="5"/>
  <c r="AB51" i="5" s="1"/>
  <c r="AA53" i="5"/>
  <c r="AC55" i="11" l="1"/>
  <c r="AB54" i="11" s="1"/>
  <c r="AA56" i="11"/>
  <c r="AC53" i="5"/>
  <c r="AB52" i="5" s="1"/>
  <c r="AA54" i="5"/>
  <c r="AC53" i="3"/>
  <c r="AB52" i="3" s="1"/>
  <c r="AA54" i="3"/>
  <c r="AC53" i="4"/>
  <c r="AB52" i="4" s="1"/>
  <c r="AA54" i="4"/>
  <c r="AA57" i="11" l="1"/>
  <c r="AC56" i="11"/>
  <c r="AB55" i="11" s="1"/>
  <c r="AC54" i="4"/>
  <c r="AB53" i="4" s="1"/>
  <c r="AA55" i="4"/>
  <c r="AC54" i="3"/>
  <c r="AB53" i="3" s="1"/>
  <c r="AA55" i="3"/>
  <c r="AC54" i="5"/>
  <c r="AB53" i="5" s="1"/>
  <c r="AA55" i="5"/>
  <c r="AC57" i="11" l="1"/>
  <c r="AB56" i="11" s="1"/>
  <c r="AA58" i="11"/>
  <c r="AC55" i="5"/>
  <c r="AB54" i="5" s="1"/>
  <c r="AA56" i="5"/>
  <c r="AC55" i="3"/>
  <c r="AB54" i="3" s="1"/>
  <c r="AA56" i="3"/>
  <c r="AC55" i="4"/>
  <c r="AB54" i="4" s="1"/>
  <c r="AA56" i="4"/>
  <c r="AA59" i="11" l="1"/>
  <c r="AC58" i="11"/>
  <c r="AB57" i="11" s="1"/>
  <c r="AC56" i="4"/>
  <c r="AB55" i="4" s="1"/>
  <c r="AA57" i="4"/>
  <c r="AC56" i="3"/>
  <c r="AB55" i="3" s="1"/>
  <c r="AA57" i="3"/>
  <c r="AC56" i="5"/>
  <c r="AB55" i="5" s="1"/>
  <c r="AA57" i="5"/>
  <c r="AC59" i="11" l="1"/>
  <c r="AB58" i="11" s="1"/>
  <c r="AA60" i="11"/>
  <c r="AC57" i="5"/>
  <c r="AB56" i="5" s="1"/>
  <c r="AA58" i="5"/>
  <c r="AC57" i="3"/>
  <c r="AB56" i="3" s="1"/>
  <c r="AA58" i="3"/>
  <c r="AC57" i="4"/>
  <c r="AB56" i="4" s="1"/>
  <c r="AA58" i="4"/>
  <c r="AC60" i="11" l="1"/>
  <c r="AB59" i="11" s="1"/>
  <c r="AA61" i="11"/>
  <c r="AC58" i="4"/>
  <c r="AB57" i="4" s="1"/>
  <c r="AA59" i="4"/>
  <c r="AC58" i="3"/>
  <c r="AB57" i="3" s="1"/>
  <c r="AA59" i="3"/>
  <c r="AC58" i="5"/>
  <c r="AB57" i="5" s="1"/>
  <c r="AA59" i="5"/>
  <c r="AC61" i="11" l="1"/>
  <c r="AB60" i="11" s="1"/>
  <c r="AC62" i="11"/>
  <c r="AC59" i="5"/>
  <c r="AB58" i="5" s="1"/>
  <c r="AA60" i="5"/>
  <c r="AC59" i="3"/>
  <c r="AB58" i="3" s="1"/>
  <c r="AA60" i="3"/>
  <c r="AC59" i="4"/>
  <c r="AB58" i="4" s="1"/>
  <c r="AA60" i="4"/>
  <c r="AB62" i="11" l="1"/>
  <c r="AB63" i="11" s="1"/>
  <c r="AB61" i="11"/>
  <c r="AC60" i="4"/>
  <c r="AB59" i="4" s="1"/>
  <c r="AA61" i="4"/>
  <c r="AC60" i="3"/>
  <c r="AB59" i="3" s="1"/>
  <c r="AA61" i="3"/>
  <c r="AC60" i="5"/>
  <c r="AB59" i="5" s="1"/>
  <c r="AA61" i="5"/>
  <c r="AC61" i="5" l="1"/>
  <c r="AB60" i="5" s="1"/>
  <c r="AC62" i="5"/>
  <c r="AC61" i="3"/>
  <c r="AB60" i="3" s="1"/>
  <c r="AC62" i="3"/>
  <c r="AC61" i="4"/>
  <c r="AB60" i="4" s="1"/>
  <c r="AC62" i="4"/>
  <c r="AB62" i="4" l="1"/>
  <c r="AB61" i="4"/>
  <c r="AB61" i="3"/>
  <c r="AB62" i="3"/>
  <c r="AB62" i="5"/>
  <c r="AB61" i="5"/>
  <c r="AB63" i="3" l="1"/>
  <c r="AB63" i="5"/>
  <c r="AB63" i="4"/>
</calcChain>
</file>

<file path=xl/sharedStrings.xml><?xml version="1.0" encoding="utf-8"?>
<sst xmlns="http://schemas.openxmlformats.org/spreadsheetml/2006/main" count="644" uniqueCount="168">
  <si>
    <t>Price</t>
  </si>
  <si>
    <t>Yield</t>
  </si>
  <si>
    <t>GROSS RECEIPTS FROM PRODUCTION</t>
  </si>
  <si>
    <t>HARD RED WINTER WHEAT</t>
  </si>
  <si>
    <t>CROP INSURANCE INDEMNITY</t>
  </si>
  <si>
    <t>TOTAL RECEIPTS</t>
  </si>
  <si>
    <t>DIRECT COSTS</t>
  </si>
  <si>
    <t>Operating Preharvest</t>
  </si>
  <si>
    <t>SEED</t>
  </si>
  <si>
    <t>FERTILIZER</t>
  </si>
  <si>
    <t>HERBICIDE</t>
  </si>
  <si>
    <t>CUSTOM APPLICATION</t>
  </si>
  <si>
    <t>CROP INSURANCE</t>
  </si>
  <si>
    <t>FUEL</t>
  </si>
  <si>
    <t>REPAIR &amp; MAINTENANCE</t>
  </si>
  <si>
    <t>LABOR</t>
  </si>
  <si>
    <t>INTEREST EXPENSE</t>
  </si>
  <si>
    <t>Total Preharvest</t>
  </si>
  <si>
    <t>Operating Harvest</t>
  </si>
  <si>
    <t>HAULING</t>
  </si>
  <si>
    <t>Total Harvest</t>
  </si>
  <si>
    <t>Total Operating Costs</t>
  </si>
  <si>
    <t>Property and Ownership Costs</t>
  </si>
  <si>
    <t>MACHINERY OWNERSHIP COSTS</t>
  </si>
  <si>
    <t>GENERAL FARM OVERHEAD</t>
  </si>
  <si>
    <t>REAL ESTATE TAXES</t>
  </si>
  <si>
    <t>Total Property and Ownership Costs</t>
  </si>
  <si>
    <t>NET RECEIPTS BEFORE FACTOR PAYMENTS</t>
  </si>
  <si>
    <t>FACTOR PAYMENTS</t>
  </si>
  <si>
    <t>LAND @ 4.00%</t>
  </si>
  <si>
    <t>RETURN TO MANAGEMENT AND RISK</t>
  </si>
  <si>
    <t>Unit</t>
  </si>
  <si>
    <t>DOLS</t>
  </si>
  <si>
    <t>Price or</t>
  </si>
  <si>
    <t>Cost/Unit</t>
  </si>
  <si>
    <t>Quantity</t>
  </si>
  <si>
    <t>Value</t>
  </si>
  <si>
    <t>or Cost</t>
  </si>
  <si>
    <t>Per Acre</t>
  </si>
  <si>
    <t>BU</t>
  </si>
  <si>
    <t>Most Likely</t>
  </si>
  <si>
    <t>Minimum</t>
  </si>
  <si>
    <t>Maximum</t>
  </si>
  <si>
    <t>Crop</t>
  </si>
  <si>
    <t>per Unit</t>
  </si>
  <si>
    <t>per Acre</t>
  </si>
  <si>
    <t>Total</t>
  </si>
  <si>
    <t>Operating</t>
  </si>
  <si>
    <t>Costs/Acre</t>
  </si>
  <si>
    <t>STOCHASTIC ELEMENTS</t>
  </si>
  <si>
    <t>Return to</t>
  </si>
  <si>
    <t>Management</t>
  </si>
  <si>
    <t>and Risk</t>
  </si>
  <si>
    <t>Iteration</t>
  </si>
  <si>
    <t>TOTAL GROSS MARGIN</t>
  </si>
  <si>
    <t>Gross</t>
  </si>
  <si>
    <t>Margin</t>
  </si>
  <si>
    <t>Interval</t>
  </si>
  <si>
    <t>INPUTS</t>
  </si>
  <si>
    <t>Min</t>
  </si>
  <si>
    <t>Max</t>
  </si>
  <si>
    <t>Mode</t>
  </si>
  <si>
    <t>PERT ESTIMATES</t>
  </si>
  <si>
    <t>Mean</t>
  </si>
  <si>
    <t>Std. Dev.</t>
  </si>
  <si>
    <t>Skew</t>
  </si>
  <si>
    <t>Shape A</t>
  </si>
  <si>
    <t>Shape B</t>
  </si>
  <si>
    <t>CALCULATED VALUES</t>
  </si>
  <si>
    <t>Mean - Mode</t>
  </si>
  <si>
    <t>Weeks</t>
  </si>
  <si>
    <t>Median - Mode</t>
  </si>
  <si>
    <t>Gammaa</t>
  </si>
  <si>
    <t>Gammab</t>
  </si>
  <si>
    <t>Gammaab</t>
  </si>
  <si>
    <t>BetaFn</t>
  </si>
  <si>
    <t>Data</t>
  </si>
  <si>
    <t>PDF No Data</t>
  </si>
  <si>
    <t>CDF No Data</t>
  </si>
  <si>
    <t>Cumulative Beta Percentile</t>
  </si>
  <si>
    <t>Quick Estimate at 95% Probability</t>
  </si>
  <si>
    <t>Mean + 2x Std. Dev.=</t>
  </si>
  <si>
    <t>Mean - 2x Std. Dev.=</t>
  </si>
  <si>
    <t>Variance</t>
  </si>
  <si>
    <t>Coefficient of Variation</t>
  </si>
  <si>
    <t>Measure</t>
  </si>
  <si>
    <t>Standard Deviation</t>
  </si>
  <si>
    <t>Stochastic Crop Budget Generator</t>
  </si>
  <si>
    <t>Jay Parsons</t>
  </si>
  <si>
    <t>jay.parsons@OptimalAg.com</t>
  </si>
  <si>
    <t>View Input Distributions</t>
  </si>
  <si>
    <t>View Output Distributions</t>
  </si>
  <si>
    <t>DISTRIBUTION SCHEDULE</t>
  </si>
  <si>
    <t>View Input Distributions:</t>
  </si>
  <si>
    <t>View Output Distributions:</t>
  </si>
  <si>
    <t>Total Gross Margin</t>
  </si>
  <si>
    <t>Random</t>
  </si>
  <si>
    <t>Draw</t>
  </si>
  <si>
    <t>Returns to Management &amp; Risk</t>
  </si>
  <si>
    <t>Frequency</t>
  </si>
  <si>
    <t>Stochastic Livestock Budget Generator</t>
  </si>
  <si>
    <t>WEANED LIVESTOCK SALES</t>
  </si>
  <si>
    <t>Value or Cost</t>
  </si>
  <si>
    <t>Weaning</t>
  </si>
  <si>
    <t>%</t>
  </si>
  <si>
    <t>Weight</t>
  </si>
  <si>
    <t>BASIC INFORMATION</t>
  </si>
  <si>
    <t>head</t>
  </si>
  <si>
    <t>per head</t>
  </si>
  <si>
    <t>LIVESTOCK HERD</t>
  </si>
  <si>
    <t>FEMALE BREEDING HERD</t>
  </si>
  <si>
    <t>Number of Females Exposed for Breeding</t>
  </si>
  <si>
    <t>Annual Female Cull Animals</t>
  </si>
  <si>
    <t>Annual Female Death Loss</t>
  </si>
  <si>
    <t>Average Female Cull Value</t>
  </si>
  <si>
    <t>MALE BREEDING HERD</t>
  </si>
  <si>
    <t>Number of Males used for Breeding</t>
  </si>
  <si>
    <t>Average Male Cull Value</t>
  </si>
  <si>
    <t>OFFSPRING</t>
  </si>
  <si>
    <t>Number of Animals Weaned per Year</t>
  </si>
  <si>
    <t>Average Weaning Weight (Males)</t>
  </si>
  <si>
    <t>Average Weaning Weight (Females)</t>
  </si>
  <si>
    <t>REPLACEMENTS</t>
  </si>
  <si>
    <t>Average Male Useful Life</t>
  </si>
  <si>
    <t>years</t>
  </si>
  <si>
    <t>Annual Number of Female Replacements Needed</t>
  </si>
  <si>
    <t>Annual Number of Male Replacements Needed</t>
  </si>
  <si>
    <t>Male Replacement Purchase Price</t>
  </si>
  <si>
    <t>Average</t>
  </si>
  <si>
    <t>Female Replacement Cost</t>
  </si>
  <si>
    <t>OPERATING COSTS</t>
  </si>
  <si>
    <t>PASTURE</t>
  </si>
  <si>
    <t>Pasture and Feed</t>
  </si>
  <si>
    <t>SALT &amp; MINERALS</t>
  </si>
  <si>
    <t>ENERGY SUPPLEMENTS</t>
  </si>
  <si>
    <t>Total Pasture and Feed</t>
  </si>
  <si>
    <t>UTILITIES</t>
  </si>
  <si>
    <t>PURCHASED FEED</t>
  </si>
  <si>
    <t>TAXES</t>
  </si>
  <si>
    <t>MAINTENANCE &amp; IMPROVEMENTS</t>
  </si>
  <si>
    <t>VETERINARY, BREEDING, MEDICINE</t>
  </si>
  <si>
    <t>FREIGHT AND TRUCKING</t>
  </si>
  <si>
    <t>GAS, FUEL, AND OIL</t>
  </si>
  <si>
    <t>CAR AND TRUCK EXPENSES</t>
  </si>
  <si>
    <t>INTEREST</t>
  </si>
  <si>
    <t>SUPPLIES PURCHASED</t>
  </si>
  <si>
    <t>CUSTOM HIRE</t>
  </si>
  <si>
    <t>RENT/LEASE OF VEHICLES, EQUIPMENT,…</t>
  </si>
  <si>
    <t>INSURANCE</t>
  </si>
  <si>
    <t>STORAGE AND WAREHOUSING</t>
  </si>
  <si>
    <t>LEGAL AND PROFESSIONAL FEES</t>
  </si>
  <si>
    <t>TRAVEL MEALS AND ENTERTAINMENT</t>
  </si>
  <si>
    <t>OTHER</t>
  </si>
  <si>
    <t>NET HERD REPLACEMENT COSTS</t>
  </si>
  <si>
    <t>Per Exposed</t>
  </si>
  <si>
    <t>Female</t>
  </si>
  <si>
    <t>(lbs.)</t>
  </si>
  <si>
    <t>Price/lb.</t>
  </si>
  <si>
    <t>per lb.</t>
  </si>
  <si>
    <t>Costs/Hd.</t>
  </si>
  <si>
    <t>MACHINERY AND EQUIPMENT</t>
  </si>
  <si>
    <t>BUILDINGS AND IMPROVEMENTS</t>
  </si>
  <si>
    <t>BREEDING LIVESTOCK</t>
  </si>
  <si>
    <t>OPERATING COST OF PRODUCTION:</t>
  </si>
  <si>
    <t>ECONOMIC COST OF PRODUCTION:</t>
  </si>
  <si>
    <t>Weaning Weight</t>
  </si>
  <si>
    <t>Weaning Percentage</t>
  </si>
  <si>
    <t>Livestock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</si>
</sst>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0.0%"/>
    <numFmt numFmtId="168" formatCode="0.000E+00"/>
    <numFmt numFmtId="169" formatCode="_(&quot;$&quot;* #,##0_);_(&quot;$&quot;* \(#,##0\);_(&quot;$&quot;* &quot;-&quot;??_);_(@_)"/>
    <numFmt numFmtId="170" formatCode="&quot;$&quot;#,##0.0_);\(&quot;$&quot;#,##0.0\)"/>
    <numFmt numFmtId="171" formatCode="_([$$-409]* #,##0.00_);_([$$-409]* \(#,##0.00\);_([$$-409]* &quot;-&quot;??_);_(@_)"/>
    <numFmt numFmtId="172" formatCode="#,##0.000"/>
    <numFmt numFmtId="173" formatCode="#,##0.0000"/>
  </numFmts>
  <fonts count="19" x14ac:knownFonts="1">
    <font>
      <sz val="10"/>
      <name val="Times New Roman"/>
    </font>
    <font>
      <u/>
      <sz val="10"/>
      <color indexed="12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1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/>
    <xf numFmtId="2" fontId="5" fillId="2" borderId="1" xfId="0" applyNumberFormat="1" applyFont="1" applyFill="1" applyBorder="1"/>
    <xf numFmtId="0" fontId="0" fillId="3" borderId="0" xfId="0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9" xfId="0" applyFill="1" applyBorder="1"/>
    <xf numFmtId="0" fontId="0" fillId="3" borderId="0" xfId="0" applyFill="1" applyBorder="1"/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2" fontId="0" fillId="3" borderId="0" xfId="0" applyNumberFormat="1" applyFill="1"/>
    <xf numFmtId="2" fontId="5" fillId="3" borderId="0" xfId="0" applyNumberFormat="1" applyFont="1" applyFill="1"/>
    <xf numFmtId="0" fontId="3" fillId="3" borderId="12" xfId="0" applyFont="1" applyFill="1" applyBorder="1"/>
    <xf numFmtId="0" fontId="0" fillId="3" borderId="12" xfId="0" applyFill="1" applyBorder="1"/>
    <xf numFmtId="2" fontId="5" fillId="3" borderId="12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2" fontId="5" fillId="3" borderId="1" xfId="0" applyNumberFormat="1" applyFont="1" applyFill="1" applyBorder="1"/>
    <xf numFmtId="0" fontId="3" fillId="3" borderId="0" xfId="0" applyFont="1" applyFill="1"/>
    <xf numFmtId="2" fontId="0" fillId="3" borderId="12" xfId="0" applyNumberFormat="1" applyFill="1" applyBorder="1"/>
    <xf numFmtId="0" fontId="3" fillId="3" borderId="1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3" fillId="3" borderId="13" xfId="0" applyFont="1" applyFill="1" applyBorder="1"/>
    <xf numFmtId="0" fontId="0" fillId="3" borderId="13" xfId="0" applyFill="1" applyBorder="1"/>
    <xf numFmtId="0" fontId="3" fillId="3" borderId="0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14" xfId="0" applyFont="1" applyFill="1" applyBorder="1" applyAlignment="1">
      <alignment horizontal="left"/>
    </xf>
    <xf numFmtId="0" fontId="0" fillId="3" borderId="15" xfId="0" applyFill="1" applyBorder="1"/>
    <xf numFmtId="0" fontId="0" fillId="3" borderId="16" xfId="0" applyFill="1" applyBorder="1"/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0" xfId="0" applyFont="1" applyFill="1"/>
    <xf numFmtId="2" fontId="0" fillId="0" borderId="0" xfId="0" applyNumberFormat="1" applyFill="1"/>
    <xf numFmtId="2" fontId="0" fillId="0" borderId="12" xfId="0" applyNumberFormat="1" applyFill="1" applyBorder="1"/>
    <xf numFmtId="0" fontId="0" fillId="0" borderId="12" xfId="0" applyFill="1" applyBorder="1"/>
    <xf numFmtId="0" fontId="3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0" fillId="0" borderId="1" xfId="0" applyFill="1" applyBorder="1"/>
    <xf numFmtId="2" fontId="5" fillId="0" borderId="1" xfId="0" applyNumberFormat="1" applyFont="1" applyFill="1" applyBorder="1"/>
    <xf numFmtId="2" fontId="5" fillId="0" borderId="0" xfId="0" applyNumberFormat="1" applyFont="1" applyFill="1"/>
    <xf numFmtId="0" fontId="3" fillId="0" borderId="1" xfId="0" applyFont="1" applyFill="1" applyBorder="1"/>
    <xf numFmtId="0" fontId="4" fillId="0" borderId="12" xfId="0" applyFont="1" applyFill="1" applyBorder="1" applyAlignment="1">
      <alignment horizontal="left" indent="2"/>
    </xf>
    <xf numFmtId="0" fontId="0" fillId="3" borderId="24" xfId="0" applyFill="1" applyBorder="1"/>
    <xf numFmtId="2" fontId="5" fillId="3" borderId="24" xfId="0" applyNumberFormat="1" applyFont="1" applyFill="1" applyBorder="1"/>
    <xf numFmtId="0" fontId="3" fillId="3" borderId="2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0" fillId="0" borderId="24" xfId="0" applyFill="1" applyBorder="1"/>
    <xf numFmtId="2" fontId="5" fillId="0" borderId="24" xfId="0" applyNumberFormat="1" applyFont="1" applyFill="1" applyBorder="1"/>
    <xf numFmtId="0" fontId="8" fillId="0" borderId="0" xfId="2" applyFont="1"/>
    <xf numFmtId="0" fontId="9" fillId="0" borderId="0" xfId="2" applyFont="1"/>
    <xf numFmtId="0" fontId="6" fillId="0" borderId="0" xfId="2" applyAlignment="1">
      <alignment horizontal="center"/>
    </xf>
    <xf numFmtId="0" fontId="6" fillId="0" borderId="0" xfId="2"/>
    <xf numFmtId="0" fontId="10" fillId="0" borderId="0" xfId="2" applyFont="1"/>
    <xf numFmtId="0" fontId="3" fillId="3" borderId="14" xfId="2" applyFont="1" applyFill="1" applyBorder="1"/>
    <xf numFmtId="0" fontId="3" fillId="3" borderId="25" xfId="2" applyFont="1" applyFill="1" applyBorder="1" applyAlignment="1">
      <alignment horizontal="center"/>
    </xf>
    <xf numFmtId="0" fontId="3" fillId="3" borderId="16" xfId="2" applyFont="1" applyFill="1" applyBorder="1" applyAlignment="1">
      <alignment horizontal="center"/>
    </xf>
    <xf numFmtId="0" fontId="6" fillId="3" borderId="26" xfId="2" applyFill="1" applyBorder="1" applyAlignment="1">
      <alignment horizontal="left"/>
    </xf>
    <xf numFmtId="2" fontId="6" fillId="3" borderId="0" xfId="2" applyNumberFormat="1" applyFill="1" applyBorder="1" applyAlignment="1">
      <alignment horizontal="right"/>
    </xf>
    <xf numFmtId="0" fontId="6" fillId="3" borderId="8" xfId="2" applyFill="1" applyBorder="1" applyAlignment="1">
      <alignment horizontal="center"/>
    </xf>
    <xf numFmtId="0" fontId="6" fillId="3" borderId="27" xfId="2" applyFill="1" applyBorder="1" applyAlignment="1">
      <alignment horizontal="left"/>
    </xf>
    <xf numFmtId="0" fontId="6" fillId="3" borderId="10" xfId="2" applyFill="1" applyBorder="1" applyAlignment="1">
      <alignment horizontal="center"/>
    </xf>
    <xf numFmtId="0" fontId="6" fillId="3" borderId="28" xfId="2" applyFill="1" applyBorder="1" applyAlignment="1">
      <alignment horizontal="left"/>
    </xf>
    <xf numFmtId="2" fontId="6" fillId="3" borderId="29" xfId="2" applyNumberFormat="1" applyFill="1" applyBorder="1"/>
    <xf numFmtId="2" fontId="6" fillId="3" borderId="30" xfId="2" applyNumberFormat="1" applyFill="1" applyBorder="1" applyAlignment="1">
      <alignment horizontal="center"/>
    </xf>
    <xf numFmtId="0" fontId="6" fillId="0" borderId="0" xfId="2" applyFill="1" applyBorder="1" applyAlignment="1">
      <alignment horizontal="left"/>
    </xf>
    <xf numFmtId="2" fontId="6" fillId="0" borderId="0" xfId="2" applyNumberFormat="1" applyBorder="1"/>
    <xf numFmtId="2" fontId="6" fillId="0" borderId="0" xfId="2" applyNumberFormat="1" applyBorder="1" applyAlignment="1">
      <alignment horizontal="left"/>
    </xf>
    <xf numFmtId="0" fontId="3" fillId="5" borderId="5" xfId="2" applyFont="1" applyFill="1" applyBorder="1" applyAlignment="1">
      <alignment horizontal="left"/>
    </xf>
    <xf numFmtId="0" fontId="6" fillId="5" borderId="6" xfId="2" applyFill="1" applyBorder="1"/>
    <xf numFmtId="0" fontId="6" fillId="5" borderId="31" xfId="2" applyFill="1" applyBorder="1" applyAlignment="1">
      <alignment horizontal="center"/>
    </xf>
    <xf numFmtId="0" fontId="6" fillId="3" borderId="9" xfId="2" applyFill="1" applyBorder="1"/>
    <xf numFmtId="2" fontId="6" fillId="3" borderId="0" xfId="2" applyNumberFormat="1" applyFill="1" applyBorder="1"/>
    <xf numFmtId="0" fontId="4" fillId="3" borderId="32" xfId="2" applyFont="1" applyFill="1" applyBorder="1" applyAlignment="1">
      <alignment horizontal="right"/>
    </xf>
    <xf numFmtId="0" fontId="6" fillId="3" borderId="33" xfId="2" applyFill="1" applyBorder="1"/>
    <xf numFmtId="0" fontId="4" fillId="3" borderId="34" xfId="2" applyFont="1" applyFill="1" applyBorder="1" applyAlignment="1">
      <alignment horizontal="right"/>
    </xf>
    <xf numFmtId="0" fontId="6" fillId="3" borderId="0" xfId="2" applyFill="1" applyBorder="1"/>
    <xf numFmtId="164" fontId="6" fillId="3" borderId="0" xfId="2" applyNumberFormat="1" applyFill="1" applyBorder="1"/>
    <xf numFmtId="0" fontId="4" fillId="3" borderId="0" xfId="2" applyFont="1" applyFill="1" applyBorder="1" applyAlignment="1">
      <alignment horizontal="right"/>
    </xf>
    <xf numFmtId="0" fontId="3" fillId="6" borderId="5" xfId="2" applyFont="1" applyFill="1" applyBorder="1"/>
    <xf numFmtId="164" fontId="6" fillId="6" borderId="6" xfId="2" applyNumberFormat="1" applyFill="1" applyBorder="1"/>
    <xf numFmtId="0" fontId="4" fillId="6" borderId="31" xfId="2" applyFont="1" applyFill="1" applyBorder="1" applyAlignment="1">
      <alignment horizontal="left"/>
    </xf>
    <xf numFmtId="2" fontId="6" fillId="0" borderId="0" xfId="2" applyNumberFormat="1"/>
    <xf numFmtId="165" fontId="6" fillId="3" borderId="0" xfId="2" applyNumberFormat="1" applyFill="1" applyBorder="1"/>
    <xf numFmtId="166" fontId="6" fillId="3" borderId="0" xfId="2" applyNumberFormat="1" applyFill="1" applyBorder="1"/>
    <xf numFmtId="0" fontId="6" fillId="3" borderId="32" xfId="2" applyFill="1" applyBorder="1" applyAlignment="1">
      <alignment horizontal="center"/>
    </xf>
    <xf numFmtId="166" fontId="6" fillId="3" borderId="29" xfId="2" applyNumberFormat="1" applyFill="1" applyBorder="1"/>
    <xf numFmtId="0" fontId="6" fillId="3" borderId="34" xfId="2" applyFill="1" applyBorder="1" applyAlignment="1">
      <alignment horizontal="center"/>
    </xf>
    <xf numFmtId="166" fontId="6" fillId="0" borderId="0" xfId="2" applyNumberFormat="1"/>
    <xf numFmtId="0" fontId="6" fillId="0" borderId="20" xfId="2" applyBorder="1"/>
    <xf numFmtId="164" fontId="6" fillId="0" borderId="20" xfId="2" applyNumberFormat="1" applyBorder="1"/>
    <xf numFmtId="0" fontId="6" fillId="0" borderId="20" xfId="2" applyBorder="1" applyAlignment="1">
      <alignment horizontal="center"/>
    </xf>
    <xf numFmtId="166" fontId="6" fillId="0" borderId="20" xfId="2" applyNumberFormat="1" applyBorder="1"/>
    <xf numFmtId="168" fontId="6" fillId="0" borderId="20" xfId="2" applyNumberFormat="1" applyBorder="1"/>
    <xf numFmtId="0" fontId="6" fillId="7" borderId="35" xfId="2" applyFill="1" applyBorder="1"/>
    <xf numFmtId="168" fontId="6" fillId="7" borderId="0" xfId="2" applyNumberFormat="1" applyFill="1" applyBorder="1"/>
    <xf numFmtId="0" fontId="6" fillId="7" borderId="36" xfId="2" applyFill="1" applyBorder="1" applyAlignment="1">
      <alignment horizontal="center"/>
    </xf>
    <xf numFmtId="0" fontId="6" fillId="7" borderId="35" xfId="2" applyFill="1" applyBorder="1" applyAlignment="1">
      <alignment horizontal="right"/>
    </xf>
    <xf numFmtId="0" fontId="6" fillId="7" borderId="0" xfId="2" applyFill="1" applyBorder="1" applyAlignment="1">
      <alignment horizontal="left"/>
    </xf>
    <xf numFmtId="2" fontId="3" fillId="0" borderId="20" xfId="2" applyNumberFormat="1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2" fontId="6" fillId="3" borderId="3" xfId="2" applyNumberFormat="1" applyFill="1" applyBorder="1"/>
    <xf numFmtId="165" fontId="6" fillId="3" borderId="3" xfId="2" applyNumberFormat="1" applyFill="1" applyBorder="1"/>
    <xf numFmtId="2" fontId="6" fillId="3" borderId="36" xfId="2" applyNumberFormat="1" applyFill="1" applyBorder="1"/>
    <xf numFmtId="2" fontId="6" fillId="3" borderId="3" xfId="2" applyNumberFormat="1" applyFill="1" applyBorder="1" applyAlignment="1">
      <alignment horizontal="right"/>
    </xf>
    <xf numFmtId="2" fontId="6" fillId="3" borderId="4" xfId="2" applyNumberFormat="1" applyFill="1" applyBorder="1" applyAlignment="1">
      <alignment horizontal="right"/>
    </xf>
    <xf numFmtId="2" fontId="6" fillId="3" borderId="17" xfId="2" applyNumberFormat="1" applyFill="1" applyBorder="1"/>
    <xf numFmtId="2" fontId="6" fillId="0" borderId="0" xfId="2" applyNumberFormat="1" applyAlignment="1">
      <alignment horizontal="right"/>
    </xf>
    <xf numFmtId="165" fontId="6" fillId="0" borderId="0" xfId="2" applyNumberFormat="1"/>
    <xf numFmtId="2" fontId="10" fillId="0" borderId="37" xfId="2" applyNumberFormat="1" applyFont="1" applyBorder="1" applyAlignment="1">
      <alignment horizontal="center" wrapText="1"/>
    </xf>
    <xf numFmtId="165" fontId="6" fillId="0" borderId="0" xfId="2" applyNumberFormat="1" applyAlignment="1">
      <alignment horizontal="right"/>
    </xf>
    <xf numFmtId="164" fontId="6" fillId="3" borderId="10" xfId="2" applyNumberFormat="1" applyFill="1" applyBorder="1" applyAlignment="1">
      <alignment horizontal="center"/>
    </xf>
    <xf numFmtId="164" fontId="6" fillId="3" borderId="30" xfId="2" applyNumberFormat="1" applyFill="1" applyBorder="1" applyAlignment="1">
      <alignment horizontal="center"/>
    </xf>
    <xf numFmtId="0" fontId="11" fillId="0" borderId="38" xfId="2" applyFont="1" applyFill="1" applyBorder="1" applyAlignment="1">
      <alignment horizontal="right" wrapText="1"/>
    </xf>
    <xf numFmtId="164" fontId="6" fillId="0" borderId="20" xfId="2" applyNumberFormat="1" applyFill="1" applyBorder="1" applyAlignment="1">
      <alignment horizontal="center" vertical="center"/>
    </xf>
    <xf numFmtId="2" fontId="6" fillId="0" borderId="22" xfId="2" applyNumberFormat="1" applyBorder="1" applyAlignment="1">
      <alignment horizontal="center" vertical="center"/>
    </xf>
    <xf numFmtId="0" fontId="11" fillId="0" borderId="39" xfId="2" applyFont="1" applyFill="1" applyBorder="1" applyAlignment="1">
      <alignment horizontal="right" wrapText="1"/>
    </xf>
    <xf numFmtId="164" fontId="6" fillId="0" borderId="21" xfId="2" applyNumberFormat="1" applyFill="1" applyBorder="1" applyAlignment="1">
      <alignment horizontal="center" vertical="center"/>
    </xf>
    <xf numFmtId="2" fontId="6" fillId="0" borderId="23" xfId="2" applyNumberFormat="1" applyBorder="1" applyAlignment="1">
      <alignment horizontal="center" vertical="center"/>
    </xf>
    <xf numFmtId="11" fontId="6" fillId="0" borderId="0" xfId="2" applyNumberFormat="1" applyAlignment="1">
      <alignment horizontal="right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right"/>
    </xf>
    <xf numFmtId="0" fontId="13" fillId="9" borderId="9" xfId="0" applyFont="1" applyFill="1" applyBorder="1" applyAlignment="1"/>
    <xf numFmtId="4" fontId="13" fillId="9" borderId="32" xfId="0" applyNumberFormat="1" applyFont="1" applyFill="1" applyBorder="1" applyAlignment="1">
      <alignment horizontal="right"/>
    </xf>
    <xf numFmtId="0" fontId="13" fillId="9" borderId="9" xfId="0" applyFont="1" applyFill="1" applyBorder="1" applyAlignment="1">
      <alignment wrapText="1"/>
    </xf>
    <xf numFmtId="0" fontId="13" fillId="9" borderId="33" xfId="0" applyFont="1" applyFill="1" applyBorder="1" applyAlignment="1">
      <alignment wrapText="1"/>
    </xf>
    <xf numFmtId="4" fontId="13" fillId="9" borderId="34" xfId="0" applyNumberFormat="1" applyFont="1" applyFill="1" applyBorder="1" applyAlignment="1">
      <alignment horizontal="right"/>
    </xf>
    <xf numFmtId="0" fontId="6" fillId="3" borderId="0" xfId="2" applyFill="1"/>
    <xf numFmtId="2" fontId="6" fillId="3" borderId="0" xfId="2" applyNumberFormat="1" applyFill="1"/>
    <xf numFmtId="0" fontId="11" fillId="3" borderId="0" xfId="2" applyFont="1" applyFill="1" applyBorder="1"/>
    <xf numFmtId="0" fontId="16" fillId="3" borderId="0" xfId="0" applyFont="1" applyFill="1" applyAlignment="1">
      <alignment horizontal="right" vertical="center"/>
    </xf>
    <xf numFmtId="0" fontId="1" fillId="3" borderId="0" xfId="1" applyFill="1" applyAlignment="1" applyProtection="1">
      <alignment horizontal="right" vertical="center"/>
    </xf>
    <xf numFmtId="2" fontId="0" fillId="3" borderId="0" xfId="0" applyNumberFormat="1" applyFill="1" applyProtection="1">
      <protection locked="0"/>
    </xf>
    <xf numFmtId="2" fontId="0" fillId="3" borderId="12" xfId="0" applyNumberFormat="1" applyFill="1" applyBorder="1" applyProtection="1">
      <protection locked="0"/>
    </xf>
    <xf numFmtId="0" fontId="5" fillId="3" borderId="0" xfId="0" applyFont="1" applyFill="1"/>
    <xf numFmtId="0" fontId="14" fillId="3" borderId="0" xfId="0" applyFont="1" applyFill="1" applyAlignment="1"/>
    <xf numFmtId="0" fontId="3" fillId="3" borderId="0" xfId="2" applyFont="1" applyFill="1" applyAlignment="1">
      <alignment horizontal="right"/>
    </xf>
    <xf numFmtId="0" fontId="5" fillId="3" borderId="0" xfId="0" applyFont="1" applyFill="1" applyBorder="1" applyAlignment="1"/>
    <xf numFmtId="165" fontId="6" fillId="3" borderId="36" xfId="2" applyNumberFormat="1" applyFill="1" applyBorder="1"/>
    <xf numFmtId="165" fontId="6" fillId="3" borderId="17" xfId="2" applyNumberFormat="1" applyFill="1" applyBorder="1"/>
    <xf numFmtId="0" fontId="6" fillId="0" borderId="0" xfId="2" applyFont="1"/>
    <xf numFmtId="165" fontId="6" fillId="3" borderId="4" xfId="2" applyNumberFormat="1" applyFill="1" applyBorder="1"/>
    <xf numFmtId="2" fontId="0" fillId="4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Alignment="1" applyProtection="1">
      <alignment horizontal="left" indent="1"/>
      <protection locked="0"/>
    </xf>
    <xf numFmtId="0" fontId="4" fillId="3" borderId="0" xfId="0" applyFont="1" applyFill="1" applyAlignment="1" applyProtection="1">
      <alignment horizontal="left" indent="2"/>
      <protection locked="0"/>
    </xf>
    <xf numFmtId="9" fontId="0" fillId="3" borderId="0" xfId="0" applyNumberFormat="1" applyFill="1" applyProtection="1">
      <protection locked="0"/>
    </xf>
    <xf numFmtId="0" fontId="4" fillId="3" borderId="12" xfId="0" applyFont="1" applyFill="1" applyBorder="1" applyAlignment="1" applyProtection="1">
      <alignment horizontal="left" indent="2"/>
      <protection locked="0"/>
    </xf>
    <xf numFmtId="0" fontId="0" fillId="3" borderId="0" xfId="0" applyFill="1" applyProtection="1"/>
    <xf numFmtId="2" fontId="0" fillId="3" borderId="0" xfId="0" applyNumberFormat="1" applyFill="1" applyProtection="1"/>
    <xf numFmtId="0" fontId="15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Border="1"/>
    <xf numFmtId="0" fontId="0" fillId="11" borderId="0" xfId="0" applyFill="1" applyProtection="1">
      <protection locked="0"/>
    </xf>
    <xf numFmtId="0" fontId="5" fillId="3" borderId="0" xfId="0" applyFont="1" applyFill="1" applyBorder="1"/>
    <xf numFmtId="0" fontId="16" fillId="3" borderId="0" xfId="0" applyFont="1" applyFill="1" applyBorder="1" applyAlignment="1">
      <alignment horizontal="left" indent="1"/>
    </xf>
    <xf numFmtId="167" fontId="0" fillId="3" borderId="0" xfId="4" applyNumberFormat="1" applyFont="1" applyFill="1" applyBorder="1"/>
    <xf numFmtId="0" fontId="0" fillId="0" borderId="0" xfId="0" applyBorder="1"/>
    <xf numFmtId="169" fontId="0" fillId="3" borderId="0" xfId="3" applyNumberFormat="1" applyFont="1" applyFill="1" applyBorder="1"/>
    <xf numFmtId="0" fontId="16" fillId="3" borderId="0" xfId="0" quotePrefix="1" applyFont="1" applyFill="1" applyBorder="1" applyAlignment="1">
      <alignment horizontal="left" indent="1"/>
    </xf>
    <xf numFmtId="0" fontId="5" fillId="3" borderId="47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9" fontId="0" fillId="5" borderId="48" xfId="0" applyNumberFormat="1" applyFill="1" applyBorder="1" applyAlignment="1" applyProtection="1">
      <alignment horizontal="center"/>
      <protection locked="0"/>
    </xf>
    <xf numFmtId="9" fontId="0" fillId="5" borderId="49" xfId="0" applyNumberFormat="1" applyFill="1" applyBorder="1" applyAlignment="1" applyProtection="1">
      <alignment horizontal="center"/>
      <protection locked="0"/>
    </xf>
    <xf numFmtId="9" fontId="0" fillId="5" borderId="50" xfId="0" applyNumberFormat="1" applyFill="1" applyBorder="1" applyAlignment="1" applyProtection="1">
      <alignment horizontal="center"/>
      <protection locked="0"/>
    </xf>
    <xf numFmtId="0" fontId="16" fillId="3" borderId="0" xfId="0" applyFont="1" applyFill="1"/>
    <xf numFmtId="0" fontId="0" fillId="12" borderId="0" xfId="0" applyFill="1" applyProtection="1">
      <protection locked="0"/>
    </xf>
    <xf numFmtId="2" fontId="0" fillId="12" borderId="17" xfId="0" applyNumberFormat="1" applyFill="1" applyBorder="1" applyAlignment="1" applyProtection="1">
      <alignment horizontal="center"/>
      <protection locked="0"/>
    </xf>
    <xf numFmtId="2" fontId="0" fillId="12" borderId="18" xfId="0" applyNumberFormat="1" applyFill="1" applyBorder="1" applyAlignment="1" applyProtection="1">
      <alignment horizontal="center"/>
      <protection locked="0"/>
    </xf>
    <xf numFmtId="2" fontId="0" fillId="12" borderId="19" xfId="0" applyNumberFormat="1" applyFill="1" applyBorder="1" applyAlignment="1" applyProtection="1">
      <alignment horizontal="center"/>
      <protection locked="0"/>
    </xf>
    <xf numFmtId="0" fontId="0" fillId="13" borderId="4" xfId="0" applyFill="1" applyBorder="1" applyAlignment="1" applyProtection="1">
      <alignment horizontal="center"/>
      <protection locked="0"/>
    </xf>
    <xf numFmtId="9" fontId="0" fillId="13" borderId="0" xfId="4" applyFont="1" applyFill="1" applyProtection="1">
      <protection locked="0"/>
    </xf>
    <xf numFmtId="164" fontId="0" fillId="13" borderId="0" xfId="0" applyNumberFormat="1" applyFill="1" applyProtection="1">
      <protection locked="0"/>
    </xf>
    <xf numFmtId="2" fontId="5" fillId="12" borderId="1" xfId="0" applyNumberFormat="1" applyFont="1" applyFill="1" applyBorder="1"/>
    <xf numFmtId="2" fontId="0" fillId="12" borderId="11" xfId="0" applyNumberFormat="1" applyFill="1" applyBorder="1" applyAlignment="1" applyProtection="1">
      <alignment horizontal="center"/>
      <protection locked="0"/>
    </xf>
    <xf numFmtId="2" fontId="0" fillId="12" borderId="22" xfId="0" applyNumberFormat="1" applyFill="1" applyBorder="1" applyAlignment="1" applyProtection="1">
      <alignment horizontal="center"/>
      <protection locked="0"/>
    </xf>
    <xf numFmtId="2" fontId="0" fillId="12" borderId="23" xfId="0" applyNumberFormat="1" applyFill="1" applyBorder="1" applyAlignment="1" applyProtection="1">
      <alignment horizontal="center"/>
      <protection locked="0"/>
    </xf>
    <xf numFmtId="171" fontId="5" fillId="3" borderId="0" xfId="0" applyNumberFormat="1" applyFont="1" applyFill="1" applyBorder="1"/>
    <xf numFmtId="0" fontId="5" fillId="3" borderId="0" xfId="0" applyFont="1" applyFill="1" applyBorder="1" applyAlignment="1">
      <alignment horizontal="left"/>
    </xf>
    <xf numFmtId="2" fontId="6" fillId="3" borderId="10" xfId="2" applyNumberFormat="1" applyFill="1" applyBorder="1" applyAlignment="1">
      <alignment horizontal="center"/>
    </xf>
    <xf numFmtId="0" fontId="0" fillId="0" borderId="0" xfId="0" applyProtection="1"/>
    <xf numFmtId="0" fontId="3" fillId="3" borderId="12" xfId="0" applyFont="1" applyFill="1" applyBorder="1" applyProtection="1"/>
    <xf numFmtId="0" fontId="5" fillId="3" borderId="12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indent="1"/>
    </xf>
    <xf numFmtId="9" fontId="0" fillId="3" borderId="0" xfId="4" applyFont="1" applyFill="1" applyProtection="1"/>
    <xf numFmtId="2" fontId="0" fillId="10" borderId="0" xfId="0" applyNumberFormat="1" applyFill="1" applyProtection="1"/>
    <xf numFmtId="2" fontId="16" fillId="3" borderId="0" xfId="0" applyNumberFormat="1" applyFont="1" applyFill="1" applyProtection="1"/>
    <xf numFmtId="0" fontId="3" fillId="3" borderId="0" xfId="0" applyFont="1" applyFill="1" applyAlignment="1" applyProtection="1">
      <alignment horizontal="left" indent="1"/>
    </xf>
    <xf numFmtId="0" fontId="15" fillId="3" borderId="0" xfId="0" applyFont="1" applyFill="1" applyAlignment="1" applyProtection="1">
      <alignment horizontal="right" vertical="center"/>
    </xf>
    <xf numFmtId="0" fontId="16" fillId="3" borderId="0" xfId="0" applyFont="1" applyFill="1" applyAlignment="1" applyProtection="1">
      <alignment horizontal="right" vertical="center"/>
    </xf>
    <xf numFmtId="0" fontId="5" fillId="10" borderId="0" xfId="0" applyFont="1" applyFill="1" applyBorder="1" applyAlignment="1" applyProtection="1">
      <alignment horizontal="left"/>
    </xf>
    <xf numFmtId="0" fontId="0" fillId="10" borderId="0" xfId="0" applyFill="1" applyBorder="1" applyProtection="1"/>
    <xf numFmtId="0" fontId="5" fillId="10" borderId="0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indent="2"/>
    </xf>
    <xf numFmtId="2" fontId="0" fillId="10" borderId="0" xfId="0" applyNumberFormat="1" applyFill="1" applyBorder="1" applyAlignment="1" applyProtection="1">
      <alignment horizontal="center"/>
    </xf>
    <xf numFmtId="0" fontId="16" fillId="10" borderId="0" xfId="0" applyFont="1" applyFill="1" applyBorder="1" applyAlignment="1" applyProtection="1">
      <alignment horizontal="center"/>
    </xf>
    <xf numFmtId="44" fontId="0" fillId="3" borderId="0" xfId="3" applyFont="1" applyFill="1" applyProtection="1"/>
    <xf numFmtId="0" fontId="16" fillId="10" borderId="0" xfId="0" applyFont="1" applyFill="1" applyBorder="1" applyProtection="1"/>
    <xf numFmtId="170" fontId="0" fillId="10" borderId="0" xfId="0" applyNumberFormat="1" applyFill="1" applyBorder="1" applyProtection="1"/>
    <xf numFmtId="7" fontId="0" fillId="10" borderId="0" xfId="0" applyNumberFormat="1" applyFill="1" applyBorder="1" applyProtection="1"/>
    <xf numFmtId="0" fontId="0" fillId="10" borderId="0" xfId="0" applyFill="1" applyProtection="1"/>
    <xf numFmtId="0" fontId="5" fillId="10" borderId="0" xfId="0" applyFont="1" applyFill="1" applyBorder="1" applyProtection="1"/>
    <xf numFmtId="164" fontId="0" fillId="10" borderId="0" xfId="0" applyNumberFormat="1" applyFill="1" applyProtection="1"/>
    <xf numFmtId="44" fontId="0" fillId="10" borderId="0" xfId="3" applyFont="1" applyFill="1" applyProtection="1"/>
    <xf numFmtId="2" fontId="5" fillId="3" borderId="0" xfId="0" applyNumberFormat="1" applyFont="1" applyFill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2" fontId="5" fillId="3" borderId="0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 indent="2"/>
    </xf>
    <xf numFmtId="2" fontId="0" fillId="3" borderId="0" xfId="0" applyNumberFormat="1" applyFill="1" applyBorder="1" applyProtection="1"/>
    <xf numFmtId="0" fontId="5" fillId="3" borderId="0" xfId="0" applyFont="1" applyFill="1" applyBorder="1" applyProtection="1"/>
    <xf numFmtId="0" fontId="16" fillId="3" borderId="0" xfId="0" applyFont="1" applyFill="1" applyBorder="1" applyProtection="1"/>
    <xf numFmtId="0" fontId="3" fillId="3" borderId="0" xfId="0" applyFont="1" applyFill="1" applyProtection="1"/>
    <xf numFmtId="0" fontId="16" fillId="3" borderId="0" xfId="0" applyFont="1" applyFill="1" applyBorder="1" applyAlignment="1" applyProtection="1">
      <alignment horizontal="left" indent="1"/>
    </xf>
    <xf numFmtId="167" fontId="0" fillId="3" borderId="0" xfId="4" applyNumberFormat="1" applyFont="1" applyFill="1" applyBorder="1" applyProtection="1"/>
    <xf numFmtId="0" fontId="0" fillId="0" borderId="0" xfId="0" applyBorder="1" applyProtection="1"/>
    <xf numFmtId="169" fontId="0" fillId="3" borderId="0" xfId="3" applyNumberFormat="1" applyFont="1" applyFill="1" applyBorder="1" applyProtection="1"/>
    <xf numFmtId="0" fontId="16" fillId="3" borderId="0" xfId="0" quotePrefix="1" applyFont="1" applyFill="1" applyBorder="1" applyAlignment="1" applyProtection="1">
      <alignment horizontal="left" indent="1"/>
    </xf>
    <xf numFmtId="0" fontId="3" fillId="0" borderId="0" xfId="0" applyFont="1" applyProtection="1"/>
    <xf numFmtId="5" fontId="0" fillId="11" borderId="0" xfId="3" applyNumberFormat="1" applyFont="1" applyFill="1" applyProtection="1">
      <protection locked="0"/>
    </xf>
    <xf numFmtId="9" fontId="0" fillId="13" borderId="0" xfId="0" applyNumberFormat="1" applyFill="1"/>
    <xf numFmtId="1" fontId="0" fillId="13" borderId="0" xfId="0" applyNumberFormat="1" applyFill="1"/>
    <xf numFmtId="172" fontId="13" fillId="9" borderId="32" xfId="0" applyNumberFormat="1" applyFont="1" applyFill="1" applyBorder="1" applyAlignment="1">
      <alignment horizontal="right"/>
    </xf>
    <xf numFmtId="173" fontId="13" fillId="9" borderId="32" xfId="0" applyNumberFormat="1" applyFont="1" applyFill="1" applyBorder="1" applyAlignment="1">
      <alignment horizontal="right"/>
    </xf>
    <xf numFmtId="0" fontId="0" fillId="0" borderId="3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1" xfId="0" applyBorder="1" applyAlignment="1">
      <alignment horizontal="left"/>
    </xf>
    <xf numFmtId="0" fontId="15" fillId="3" borderId="0" xfId="0" applyFont="1" applyFill="1" applyAlignment="1">
      <alignment horizontal="right" vertic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6" fillId="10" borderId="0" xfId="0" applyFont="1" applyFill="1" applyBorder="1" applyAlignment="1" applyProtection="1">
      <alignment horizontal="left"/>
    </xf>
    <xf numFmtId="0" fontId="0" fillId="10" borderId="0" xfId="0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center"/>
    </xf>
    <xf numFmtId="0" fontId="18" fillId="3" borderId="0" xfId="0" applyFont="1" applyFill="1" applyAlignment="1" applyProtection="1">
      <alignment horizontal="right" vertical="center"/>
    </xf>
    <xf numFmtId="0" fontId="14" fillId="3" borderId="0" xfId="0" applyFont="1" applyFill="1" applyAlignment="1">
      <alignment horizontal="left" vertical="center"/>
    </xf>
    <xf numFmtId="2" fontId="3" fillId="0" borderId="40" xfId="2" applyNumberFormat="1" applyFont="1" applyBorder="1" applyAlignment="1">
      <alignment horizontal="center"/>
    </xf>
    <xf numFmtId="2" fontId="3" fillId="0" borderId="46" xfId="2" applyNumberFormat="1" applyFont="1" applyBorder="1" applyAlignment="1">
      <alignment horizontal="center"/>
    </xf>
    <xf numFmtId="2" fontId="3" fillId="0" borderId="41" xfId="2" applyNumberFormat="1" applyFont="1" applyBorder="1" applyAlignment="1">
      <alignment horizontal="center"/>
    </xf>
    <xf numFmtId="167" fontId="3" fillId="3" borderId="9" xfId="2" applyNumberFormat="1" applyFont="1" applyFill="1" applyBorder="1" applyAlignment="1">
      <alignment horizontal="center"/>
    </xf>
    <xf numFmtId="167" fontId="3" fillId="3" borderId="0" xfId="2" applyNumberFormat="1" applyFont="1" applyFill="1" applyBorder="1" applyAlignment="1">
      <alignment horizontal="center"/>
    </xf>
    <xf numFmtId="167" fontId="3" fillId="3" borderId="33" xfId="2" applyNumberFormat="1" applyFont="1" applyFill="1" applyBorder="1" applyAlignment="1">
      <alignment horizontal="center"/>
    </xf>
    <xf numFmtId="167" fontId="3" fillId="3" borderId="29" xfId="2" applyNumberFormat="1" applyFont="1" applyFill="1" applyBorder="1" applyAlignment="1">
      <alignment horizontal="center"/>
    </xf>
    <xf numFmtId="0" fontId="3" fillId="0" borderId="42" xfId="2" applyFont="1" applyBorder="1" applyAlignment="1">
      <alignment horizontal="center"/>
    </xf>
    <xf numFmtId="0" fontId="3" fillId="0" borderId="43" xfId="2" applyFont="1" applyBorder="1" applyAlignment="1">
      <alignment horizontal="center"/>
    </xf>
    <xf numFmtId="0" fontId="3" fillId="0" borderId="44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45" xfId="2" applyFont="1" applyBorder="1" applyAlignment="1">
      <alignment horizontal="center"/>
    </xf>
  </cellXfs>
  <cellStyles count="5">
    <cellStyle name="Currency" xfId="3" builtinId="4"/>
    <cellStyle name="Hyperlink" xfId="1" builtinId="8"/>
    <cellStyle name="Normal" xfId="0" builtinId="0"/>
    <cellStyle name="Normal_ProfilerMarch2008New" xfId="2"/>
    <cellStyle name="Percent" xfId="4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1167920933937567"/>
          <c:w val="0.81473767962343713"/>
          <c:h val="0.5437965895097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Price!$AA$2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Price!$AA$32:$AA$62</c:f>
              <c:numCache>
                <c:formatCode>0.00</c:formatCode>
                <c:ptCount val="31"/>
                <c:pt idx="0">
                  <c:v>0.88</c:v>
                </c:pt>
                <c:pt idx="1">
                  <c:v>0.89</c:v>
                </c:pt>
                <c:pt idx="2">
                  <c:v>0.9</c:v>
                </c:pt>
                <c:pt idx="3">
                  <c:v>0.91</c:v>
                </c:pt>
                <c:pt idx="4">
                  <c:v>0.92</c:v>
                </c:pt>
                <c:pt idx="5">
                  <c:v>0.93</c:v>
                </c:pt>
                <c:pt idx="6">
                  <c:v>0.94000000000000006</c:v>
                </c:pt>
                <c:pt idx="7">
                  <c:v>0.95000000000000007</c:v>
                </c:pt>
                <c:pt idx="8">
                  <c:v>0.96000000000000008</c:v>
                </c:pt>
                <c:pt idx="9">
                  <c:v>0.97000000000000008</c:v>
                </c:pt>
                <c:pt idx="10">
                  <c:v>0.98000000000000009</c:v>
                </c:pt>
                <c:pt idx="11">
                  <c:v>0.9900000000000001</c:v>
                </c:pt>
                <c:pt idx="12">
                  <c:v>1</c:v>
                </c:pt>
                <c:pt idx="13">
                  <c:v>1.01</c:v>
                </c:pt>
                <c:pt idx="14">
                  <c:v>1.02</c:v>
                </c:pt>
                <c:pt idx="15">
                  <c:v>1.03</c:v>
                </c:pt>
                <c:pt idx="16">
                  <c:v>1.04</c:v>
                </c:pt>
                <c:pt idx="17">
                  <c:v>1.05</c:v>
                </c:pt>
                <c:pt idx="18">
                  <c:v>1.06</c:v>
                </c:pt>
                <c:pt idx="19">
                  <c:v>1.07</c:v>
                </c:pt>
                <c:pt idx="20">
                  <c:v>1.08</c:v>
                </c:pt>
                <c:pt idx="21">
                  <c:v>1.0900000000000001</c:v>
                </c:pt>
                <c:pt idx="22">
                  <c:v>1.1000000000000001</c:v>
                </c:pt>
                <c:pt idx="23">
                  <c:v>1.1100000000000001</c:v>
                </c:pt>
                <c:pt idx="24">
                  <c:v>1.1200000000000001</c:v>
                </c:pt>
                <c:pt idx="25">
                  <c:v>1.1300000000000001</c:v>
                </c:pt>
                <c:pt idx="26">
                  <c:v>1.1400000000000001</c:v>
                </c:pt>
                <c:pt idx="27">
                  <c:v>1.1500000000000001</c:v>
                </c:pt>
                <c:pt idx="28">
                  <c:v>1.1600000000000001</c:v>
                </c:pt>
                <c:pt idx="29">
                  <c:v>1.1685714285714288</c:v>
                </c:pt>
                <c:pt idx="30">
                  <c:v>1.18</c:v>
                </c:pt>
              </c:numCache>
            </c:numRef>
          </c:cat>
          <c:val>
            <c:numRef>
              <c:f>Price!$AB$32:$AB$62</c:f>
              <c:numCache>
                <c:formatCode>0.000</c:formatCode>
                <c:ptCount val="31"/>
                <c:pt idx="0">
                  <c:v>1.142110391853325E-3</c:v>
                </c:pt>
                <c:pt idx="1">
                  <c:v>6.8365294368362287E-3</c:v>
                </c:pt>
                <c:pt idx="2">
                  <c:v>1.5911012408260438E-2</c:v>
                </c:pt>
                <c:pt idx="3">
                  <c:v>2.6615647804339906E-2</c:v>
                </c:pt>
                <c:pt idx="4">
                  <c:v>3.7647911813659792E-2</c:v>
                </c:pt>
                <c:pt idx="5">
                  <c:v>4.8042626130445146E-2</c:v>
                </c:pt>
                <c:pt idx="6">
                  <c:v>5.711110352898574E-2</c:v>
                </c:pt>
                <c:pt idx="7">
                  <c:v>6.4395873893226568E-2</c:v>
                </c:pt>
                <c:pt idx="8">
                  <c:v>6.9633114403826524E-2</c:v>
                </c:pt>
                <c:pt idx="9">
                  <c:v>7.2719859349273441E-2</c:v>
                </c:pt>
                <c:pt idx="10">
                  <c:v>7.3684645092348511E-2</c:v>
                </c:pt>
                <c:pt idx="11">
                  <c:v>7.2660886978831163E-2</c:v>
                </c:pt>
                <c:pt idx="12">
                  <c:v>6.9862589039548673E-2</c:v>
                </c:pt>
                <c:pt idx="13">
                  <c:v>6.5562149008225101E-2</c:v>
                </c:pt>
                <c:pt idx="14">
                  <c:v>6.0070115522889433E-2</c:v>
                </c:pt>
                <c:pt idx="15">
                  <c:v>5.3716814228008336E-2</c:v>
                </c:pt>
                <c:pt idx="16">
                  <c:v>4.6835800729300492E-2</c:v>
                </c:pt>
                <c:pt idx="17">
                  <c:v>3.9749129379102688E-2</c:v>
                </c:pt>
                <c:pt idx="18">
                  <c:v>3.2754452585026295E-2</c:v>
                </c:pt>
                <c:pt idx="19">
                  <c:v>2.6113988969368451E-2</c:v>
                </c:pt>
                <c:pt idx="20">
                  <c:v>2.0045422800824442E-2</c:v>
                </c:pt>
                <c:pt idx="21">
                  <c:v>1.4714824166660811E-2</c:v>
                </c:pt>
                <c:pt idx="22">
                  <c:v>1.0231712411088334E-2</c:v>
                </c:pt>
                <c:pt idx="23">
                  <c:v>6.6464289126237919E-3</c:v>
                </c:pt>
                <c:pt idx="24">
                  <c:v>3.9500467674603579E-3</c:v>
                </c:pt>
                <c:pt idx="25">
                  <c:v>2.0771381745587902E-3</c:v>
                </c:pt>
                <c:pt idx="26">
                  <c:v>9.1187360833266951E-4</c:v>
                </c:pt>
                <c:pt idx="27">
                  <c:v>2.9820646090950031E-4</c:v>
                </c:pt>
                <c:pt idx="28">
                  <c:v>5.3396377233450032E-5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84128"/>
        <c:axId val="330439680"/>
      </c:barChart>
      <c:catAx>
        <c:axId val="33038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439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043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68613795573740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38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1167920933937567"/>
          <c:w val="0.82663847780126853"/>
          <c:h val="0.5437965895097755"/>
        </c:manualLayout>
      </c:layout>
      <c:lineChart>
        <c:grouping val="standard"/>
        <c:varyColors val="0"/>
        <c:ser>
          <c:idx val="0"/>
          <c:order val="0"/>
          <c:tx>
            <c:strRef>
              <c:f>Price!$AA$2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Price!$AA$32:$AA$62</c:f>
              <c:numCache>
                <c:formatCode>0.00</c:formatCode>
                <c:ptCount val="31"/>
                <c:pt idx="0">
                  <c:v>0.88</c:v>
                </c:pt>
                <c:pt idx="1">
                  <c:v>0.89</c:v>
                </c:pt>
                <c:pt idx="2">
                  <c:v>0.9</c:v>
                </c:pt>
                <c:pt idx="3">
                  <c:v>0.91</c:v>
                </c:pt>
                <c:pt idx="4">
                  <c:v>0.92</c:v>
                </c:pt>
                <c:pt idx="5">
                  <c:v>0.93</c:v>
                </c:pt>
                <c:pt idx="6">
                  <c:v>0.94000000000000006</c:v>
                </c:pt>
                <c:pt idx="7">
                  <c:v>0.95000000000000007</c:v>
                </c:pt>
                <c:pt idx="8">
                  <c:v>0.96000000000000008</c:v>
                </c:pt>
                <c:pt idx="9">
                  <c:v>0.97000000000000008</c:v>
                </c:pt>
                <c:pt idx="10">
                  <c:v>0.98000000000000009</c:v>
                </c:pt>
                <c:pt idx="11">
                  <c:v>0.9900000000000001</c:v>
                </c:pt>
                <c:pt idx="12">
                  <c:v>1</c:v>
                </c:pt>
                <c:pt idx="13">
                  <c:v>1.01</c:v>
                </c:pt>
                <c:pt idx="14">
                  <c:v>1.02</c:v>
                </c:pt>
                <c:pt idx="15">
                  <c:v>1.03</c:v>
                </c:pt>
                <c:pt idx="16">
                  <c:v>1.04</c:v>
                </c:pt>
                <c:pt idx="17">
                  <c:v>1.05</c:v>
                </c:pt>
                <c:pt idx="18">
                  <c:v>1.06</c:v>
                </c:pt>
                <c:pt idx="19">
                  <c:v>1.07</c:v>
                </c:pt>
                <c:pt idx="20">
                  <c:v>1.08</c:v>
                </c:pt>
                <c:pt idx="21">
                  <c:v>1.0900000000000001</c:v>
                </c:pt>
                <c:pt idx="22">
                  <c:v>1.1000000000000001</c:v>
                </c:pt>
                <c:pt idx="23">
                  <c:v>1.1100000000000001</c:v>
                </c:pt>
                <c:pt idx="24">
                  <c:v>1.1200000000000001</c:v>
                </c:pt>
                <c:pt idx="25">
                  <c:v>1.1300000000000001</c:v>
                </c:pt>
                <c:pt idx="26">
                  <c:v>1.1400000000000001</c:v>
                </c:pt>
                <c:pt idx="27">
                  <c:v>1.1500000000000001</c:v>
                </c:pt>
                <c:pt idx="28">
                  <c:v>1.1600000000000001</c:v>
                </c:pt>
                <c:pt idx="29">
                  <c:v>1.1685714285714288</c:v>
                </c:pt>
                <c:pt idx="30">
                  <c:v>1.18</c:v>
                </c:pt>
              </c:numCache>
            </c:numRef>
          </c:cat>
          <c:val>
            <c:numRef>
              <c:f>Price!$AC$32:$AC$62</c:f>
              <c:numCache>
                <c:formatCode>0.00</c:formatCode>
                <c:ptCount val="31"/>
                <c:pt idx="0">
                  <c:v>0</c:v>
                </c:pt>
                <c:pt idx="1">
                  <c:v>1.142110391853325E-3</c:v>
                </c:pt>
                <c:pt idx="2">
                  <c:v>7.9786398286895537E-3</c:v>
                </c:pt>
                <c:pt idx="3">
                  <c:v>2.3889652236949992E-2</c:v>
                </c:pt>
                <c:pt idx="4">
                  <c:v>5.0505300041289898E-2</c:v>
                </c:pt>
                <c:pt idx="5">
                  <c:v>8.815321185494969E-2</c:v>
                </c:pt>
                <c:pt idx="6">
                  <c:v>0.13619583798539484</c:v>
                </c:pt>
                <c:pt idx="7">
                  <c:v>0.19330694151438058</c:v>
                </c:pt>
                <c:pt idx="8">
                  <c:v>0.25770281540760714</c:v>
                </c:pt>
                <c:pt idx="9">
                  <c:v>0.32733592981143367</c:v>
                </c:pt>
                <c:pt idx="10">
                  <c:v>0.40005578916070711</c:v>
                </c:pt>
                <c:pt idx="11">
                  <c:v>0.47374043425305562</c:v>
                </c:pt>
                <c:pt idx="12">
                  <c:v>0.54640132123188678</c:v>
                </c:pt>
                <c:pt idx="13">
                  <c:v>0.61626391027143546</c:v>
                </c:pt>
                <c:pt idx="14">
                  <c:v>0.68182605927966056</c:v>
                </c:pt>
                <c:pt idx="15">
                  <c:v>0.74189617480254999</c:v>
                </c:pt>
                <c:pt idx="16">
                  <c:v>0.79561298903055833</c:v>
                </c:pt>
                <c:pt idx="17">
                  <c:v>0.84244878975985882</c:v>
                </c:pt>
                <c:pt idx="18">
                  <c:v>0.88219791913896151</c:v>
                </c:pt>
                <c:pt idx="19">
                  <c:v>0.9149523717239878</c:v>
                </c:pt>
                <c:pt idx="20">
                  <c:v>0.94106636069335625</c:v>
                </c:pt>
                <c:pt idx="21">
                  <c:v>0.96111178349418069</c:v>
                </c:pt>
                <c:pt idx="22">
                  <c:v>0.97582660766084151</c:v>
                </c:pt>
                <c:pt idx="23">
                  <c:v>0.98605832007192984</c:v>
                </c:pt>
                <c:pt idx="24">
                  <c:v>0.99270474898455363</c:v>
                </c:pt>
                <c:pt idx="25">
                  <c:v>0.99665479575201399</c:v>
                </c:pt>
                <c:pt idx="26">
                  <c:v>0.99873193392657278</c:v>
                </c:pt>
                <c:pt idx="27">
                  <c:v>0.99964380753490545</c:v>
                </c:pt>
                <c:pt idx="28">
                  <c:v>0.99994201399581495</c:v>
                </c:pt>
                <c:pt idx="29">
                  <c:v>0.9999954103730484</c:v>
                </c:pt>
                <c:pt idx="30">
                  <c:v>0.9999954103730484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10976"/>
        <c:axId val="333453184"/>
      </c:lineChart>
      <c:catAx>
        <c:axId val="33131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3453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345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68613795573740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131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1167920933937567"/>
          <c:w val="0.81473767962343713"/>
          <c:h val="0.5218987402677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Wean!$AA$2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Wean!$AA$32:$AA$62</c:f>
              <c:numCache>
                <c:formatCode>0.00</c:formatCode>
                <c:ptCount val="31"/>
                <c:pt idx="0">
                  <c:v>0.8</c:v>
                </c:pt>
                <c:pt idx="1">
                  <c:v>0.80400000000000005</c:v>
                </c:pt>
                <c:pt idx="2">
                  <c:v>0.80800000000000005</c:v>
                </c:pt>
                <c:pt idx="3">
                  <c:v>0.81200000000000006</c:v>
                </c:pt>
                <c:pt idx="4">
                  <c:v>0.81600000000000006</c:v>
                </c:pt>
                <c:pt idx="5">
                  <c:v>0.82000000000000006</c:v>
                </c:pt>
                <c:pt idx="6">
                  <c:v>0.82400000000000007</c:v>
                </c:pt>
                <c:pt idx="7">
                  <c:v>0.82800000000000007</c:v>
                </c:pt>
                <c:pt idx="8">
                  <c:v>0.83200000000000007</c:v>
                </c:pt>
                <c:pt idx="9">
                  <c:v>0.83600000000000008</c:v>
                </c:pt>
                <c:pt idx="10">
                  <c:v>0.84000000000000008</c:v>
                </c:pt>
                <c:pt idx="11">
                  <c:v>0.84400000000000008</c:v>
                </c:pt>
                <c:pt idx="12">
                  <c:v>0.84800000000000009</c:v>
                </c:pt>
                <c:pt idx="13">
                  <c:v>0.85200000000000009</c:v>
                </c:pt>
                <c:pt idx="14">
                  <c:v>0.85600000000000009</c:v>
                </c:pt>
                <c:pt idx="15">
                  <c:v>0.8600000000000001</c:v>
                </c:pt>
                <c:pt idx="16">
                  <c:v>0.8640000000000001</c:v>
                </c:pt>
                <c:pt idx="17">
                  <c:v>0.8680000000000001</c:v>
                </c:pt>
                <c:pt idx="18">
                  <c:v>0.87200000000000011</c:v>
                </c:pt>
                <c:pt idx="19">
                  <c:v>0.87600000000000011</c:v>
                </c:pt>
                <c:pt idx="20">
                  <c:v>0.88000000000000012</c:v>
                </c:pt>
                <c:pt idx="21">
                  <c:v>0.88400000000000012</c:v>
                </c:pt>
                <c:pt idx="22">
                  <c:v>0.88800000000000012</c:v>
                </c:pt>
                <c:pt idx="23">
                  <c:v>0.89200000000000013</c:v>
                </c:pt>
                <c:pt idx="24">
                  <c:v>0.89600000000000013</c:v>
                </c:pt>
                <c:pt idx="25">
                  <c:v>0.90000000000000013</c:v>
                </c:pt>
                <c:pt idx="26">
                  <c:v>0.90400000000000014</c:v>
                </c:pt>
                <c:pt idx="27">
                  <c:v>0.90800000000000014</c:v>
                </c:pt>
                <c:pt idx="28">
                  <c:v>0.91200000000000014</c:v>
                </c:pt>
                <c:pt idx="29">
                  <c:v>0.91542857142857159</c:v>
                </c:pt>
                <c:pt idx="30">
                  <c:v>0.92</c:v>
                </c:pt>
              </c:numCache>
            </c:numRef>
          </c:cat>
          <c:val>
            <c:numRef>
              <c:f>Wean!$AB$32:$AB$62</c:f>
              <c:numCache>
                <c:formatCode>0.000</c:formatCode>
                <c:ptCount val="31"/>
                <c:pt idx="0">
                  <c:v>5.7786793340918064E-3</c:v>
                </c:pt>
                <c:pt idx="1">
                  <c:v>2.0896771024052366E-2</c:v>
                </c:pt>
                <c:pt idx="2">
                  <c:v>3.6162833260329846E-2</c:v>
                </c:pt>
                <c:pt idx="3">
                  <c:v>4.9449800747803127E-2</c:v>
                </c:pt>
                <c:pt idx="4">
                  <c:v>6.0056769054283324E-2</c:v>
                </c:pt>
                <c:pt idx="5">
                  <c:v>6.7791805046935188E-2</c:v>
                </c:pt>
                <c:pt idx="6">
                  <c:v>7.2720368413555281E-2</c:v>
                </c:pt>
                <c:pt idx="7">
                  <c:v>7.5052515883109516E-2</c:v>
                </c:pt>
                <c:pt idx="8">
                  <c:v>7.5080854891175608E-2</c:v>
                </c:pt>
                <c:pt idx="9">
                  <c:v>7.3142138258586564E-2</c:v>
                </c:pt>
                <c:pt idx="10">
                  <c:v>6.9591656967129767E-2</c:v>
                </c:pt>
                <c:pt idx="11">
                  <c:v>6.4785333257955102E-2</c:v>
                </c:pt>
                <c:pt idx="12">
                  <c:v>5.9066832221507104E-2</c:v>
                </c:pt>
                <c:pt idx="13">
                  <c:v>5.2758158664635402E-2</c:v>
                </c:pt>
                <c:pt idx="14">
                  <c:v>4.6152805062617319E-2</c:v>
                </c:pt>
                <c:pt idx="15">
                  <c:v>3.9510852544319075E-2</c:v>
                </c:pt>
                <c:pt idx="16">
                  <c:v>3.3055627261085685E-2</c:v>
                </c:pt>
                <c:pt idx="17">
                  <c:v>2.697164041871869E-2</c:v>
                </c:pt>
                <c:pt idx="18">
                  <c:v>2.1403623336803124E-2</c:v>
                </c:pt>
                <c:pt idx="19">
                  <c:v>1.6456526498472179E-2</c:v>
                </c:pt>
                <c:pt idx="20">
                  <c:v>1.2196393787761939E-2</c:v>
                </c:pt>
                <c:pt idx="21">
                  <c:v>8.6520563345514612E-3</c:v>
                </c:pt>
                <c:pt idx="22">
                  <c:v>5.8176190601468836E-3</c:v>
                </c:pt>
                <c:pt idx="23">
                  <c:v>3.6557409127058182E-3</c:v>
                </c:pt>
                <c:pt idx="24">
                  <c:v>2.1017410718032759E-3</c:v>
                </c:pt>
                <c:pt idx="25">
                  <c:v>1.068604232593251E-3</c:v>
                </c:pt>
                <c:pt idx="26">
                  <c:v>4.530199446708405E-4</c:v>
                </c:pt>
                <c:pt idx="27">
                  <c:v>1.4269999548865986E-4</c:v>
                </c:pt>
                <c:pt idx="28">
                  <c:v>2.4519560660629658E-5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05536"/>
        <c:axId val="334353152"/>
      </c:barChart>
      <c:catAx>
        <c:axId val="3343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353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435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57664870952738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30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1167920933937567"/>
          <c:w val="0.82663847780126853"/>
          <c:h val="0.52189874026777106"/>
        </c:manualLayout>
      </c:layout>
      <c:lineChart>
        <c:grouping val="standard"/>
        <c:varyColors val="0"/>
        <c:ser>
          <c:idx val="0"/>
          <c:order val="0"/>
          <c:tx>
            <c:strRef>
              <c:f>Wean!$AA$2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Wean!$AA$32:$AA$62</c:f>
              <c:numCache>
                <c:formatCode>0.00</c:formatCode>
                <c:ptCount val="31"/>
                <c:pt idx="0">
                  <c:v>0.8</c:v>
                </c:pt>
                <c:pt idx="1">
                  <c:v>0.80400000000000005</c:v>
                </c:pt>
                <c:pt idx="2">
                  <c:v>0.80800000000000005</c:v>
                </c:pt>
                <c:pt idx="3">
                  <c:v>0.81200000000000006</c:v>
                </c:pt>
                <c:pt idx="4">
                  <c:v>0.81600000000000006</c:v>
                </c:pt>
                <c:pt idx="5">
                  <c:v>0.82000000000000006</c:v>
                </c:pt>
                <c:pt idx="6">
                  <c:v>0.82400000000000007</c:v>
                </c:pt>
                <c:pt idx="7">
                  <c:v>0.82800000000000007</c:v>
                </c:pt>
                <c:pt idx="8">
                  <c:v>0.83200000000000007</c:v>
                </c:pt>
                <c:pt idx="9">
                  <c:v>0.83600000000000008</c:v>
                </c:pt>
                <c:pt idx="10">
                  <c:v>0.84000000000000008</c:v>
                </c:pt>
                <c:pt idx="11">
                  <c:v>0.84400000000000008</c:v>
                </c:pt>
                <c:pt idx="12">
                  <c:v>0.84800000000000009</c:v>
                </c:pt>
                <c:pt idx="13">
                  <c:v>0.85200000000000009</c:v>
                </c:pt>
                <c:pt idx="14">
                  <c:v>0.85600000000000009</c:v>
                </c:pt>
                <c:pt idx="15">
                  <c:v>0.8600000000000001</c:v>
                </c:pt>
                <c:pt idx="16">
                  <c:v>0.8640000000000001</c:v>
                </c:pt>
                <c:pt idx="17">
                  <c:v>0.8680000000000001</c:v>
                </c:pt>
                <c:pt idx="18">
                  <c:v>0.87200000000000011</c:v>
                </c:pt>
                <c:pt idx="19">
                  <c:v>0.87600000000000011</c:v>
                </c:pt>
                <c:pt idx="20">
                  <c:v>0.88000000000000012</c:v>
                </c:pt>
                <c:pt idx="21">
                  <c:v>0.88400000000000012</c:v>
                </c:pt>
                <c:pt idx="22">
                  <c:v>0.88800000000000012</c:v>
                </c:pt>
                <c:pt idx="23">
                  <c:v>0.89200000000000013</c:v>
                </c:pt>
                <c:pt idx="24">
                  <c:v>0.89600000000000013</c:v>
                </c:pt>
                <c:pt idx="25">
                  <c:v>0.90000000000000013</c:v>
                </c:pt>
                <c:pt idx="26">
                  <c:v>0.90400000000000014</c:v>
                </c:pt>
                <c:pt idx="27">
                  <c:v>0.90800000000000014</c:v>
                </c:pt>
                <c:pt idx="28">
                  <c:v>0.91200000000000014</c:v>
                </c:pt>
                <c:pt idx="29">
                  <c:v>0.91542857142857159</c:v>
                </c:pt>
                <c:pt idx="30">
                  <c:v>0.92</c:v>
                </c:pt>
              </c:numCache>
            </c:numRef>
          </c:cat>
          <c:val>
            <c:numRef>
              <c:f>Wean!$AC$32:$AC$62</c:f>
              <c:numCache>
                <c:formatCode>0.00</c:formatCode>
                <c:ptCount val="31"/>
                <c:pt idx="0">
                  <c:v>0</c:v>
                </c:pt>
                <c:pt idx="1">
                  <c:v>5.7786793340918064E-3</c:v>
                </c:pt>
                <c:pt idx="2">
                  <c:v>2.667545035814417E-2</c:v>
                </c:pt>
                <c:pt idx="3">
                  <c:v>6.2838283618474017E-2</c:v>
                </c:pt>
                <c:pt idx="4">
                  <c:v>0.11228808436627714</c:v>
                </c:pt>
                <c:pt idx="5">
                  <c:v>0.17234485342056047</c:v>
                </c:pt>
                <c:pt idx="6">
                  <c:v>0.24013665846749566</c:v>
                </c:pt>
                <c:pt idx="7">
                  <c:v>0.31285702688105094</c:v>
                </c:pt>
                <c:pt idx="8">
                  <c:v>0.38790954276416045</c:v>
                </c:pt>
                <c:pt idx="9">
                  <c:v>0.46299039765533606</c:v>
                </c:pt>
                <c:pt idx="10">
                  <c:v>0.53613253591392263</c:v>
                </c:pt>
                <c:pt idx="11">
                  <c:v>0.60572419288105239</c:v>
                </c:pt>
                <c:pt idx="12">
                  <c:v>0.67050952613900749</c:v>
                </c:pt>
                <c:pt idx="13">
                  <c:v>0.7295763583605146</c:v>
                </c:pt>
                <c:pt idx="14">
                  <c:v>0.78233451702515</c:v>
                </c:pt>
                <c:pt idx="15">
                  <c:v>0.82848732208776732</c:v>
                </c:pt>
                <c:pt idx="16">
                  <c:v>0.86799817463208639</c:v>
                </c:pt>
                <c:pt idx="17">
                  <c:v>0.90105380189317208</c:v>
                </c:pt>
                <c:pt idx="18">
                  <c:v>0.92802544231189077</c:v>
                </c:pt>
                <c:pt idx="19">
                  <c:v>0.94942906564869389</c:v>
                </c:pt>
                <c:pt idx="20">
                  <c:v>0.96588559214716607</c:v>
                </c:pt>
                <c:pt idx="21">
                  <c:v>0.97808198593492801</c:v>
                </c:pt>
                <c:pt idx="22">
                  <c:v>0.98673404226947947</c:v>
                </c:pt>
                <c:pt idx="23">
                  <c:v>0.99255166132962636</c:v>
                </c:pt>
                <c:pt idx="24">
                  <c:v>0.99620740224233217</c:v>
                </c:pt>
                <c:pt idx="25">
                  <c:v>0.99830914331413545</c:v>
                </c:pt>
                <c:pt idx="26">
                  <c:v>0.9993777475467287</c:v>
                </c:pt>
                <c:pt idx="27">
                  <c:v>0.99983076749139954</c:v>
                </c:pt>
                <c:pt idx="28">
                  <c:v>0.9999734674868882</c:v>
                </c:pt>
                <c:pt idx="29">
                  <c:v>0.99999798704754883</c:v>
                </c:pt>
                <c:pt idx="30">
                  <c:v>0.99999798704754883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14208"/>
        <c:axId val="334915072"/>
      </c:lineChart>
      <c:catAx>
        <c:axId val="33481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91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491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57664870952738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81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1167920933937567"/>
          <c:w val="0.81473767962343713"/>
          <c:h val="0.5218987402677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Weight!$AA$2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Weight!$AA$32:$AA$62</c:f>
              <c:numCache>
                <c:formatCode>0.00</c:formatCode>
                <c:ptCount val="31"/>
                <c:pt idx="0">
                  <c:v>410</c:v>
                </c:pt>
                <c:pt idx="1">
                  <c:v>412.66666666666669</c:v>
                </c:pt>
                <c:pt idx="2">
                  <c:v>415.33333333333337</c:v>
                </c:pt>
                <c:pt idx="3">
                  <c:v>418.00000000000006</c:v>
                </c:pt>
                <c:pt idx="4">
                  <c:v>420.66666666666674</c:v>
                </c:pt>
                <c:pt idx="5">
                  <c:v>423.33333333333343</c:v>
                </c:pt>
                <c:pt idx="6">
                  <c:v>426.00000000000011</c:v>
                </c:pt>
                <c:pt idx="7">
                  <c:v>428.6666666666668</c:v>
                </c:pt>
                <c:pt idx="8">
                  <c:v>431.33333333333348</c:v>
                </c:pt>
                <c:pt idx="9">
                  <c:v>434.00000000000017</c:v>
                </c:pt>
                <c:pt idx="10">
                  <c:v>436.66666666666686</c:v>
                </c:pt>
                <c:pt idx="11">
                  <c:v>439.33333333333354</c:v>
                </c:pt>
                <c:pt idx="12">
                  <c:v>442.00000000000023</c:v>
                </c:pt>
                <c:pt idx="13">
                  <c:v>444.66666666666691</c:v>
                </c:pt>
                <c:pt idx="14">
                  <c:v>447.3333333333336</c:v>
                </c:pt>
                <c:pt idx="15">
                  <c:v>450.00000000000028</c:v>
                </c:pt>
                <c:pt idx="16">
                  <c:v>452.66666666666697</c:v>
                </c:pt>
                <c:pt idx="17">
                  <c:v>455.33333333333366</c:v>
                </c:pt>
                <c:pt idx="18">
                  <c:v>458.00000000000034</c:v>
                </c:pt>
                <c:pt idx="19">
                  <c:v>460.66666666666703</c:v>
                </c:pt>
                <c:pt idx="20">
                  <c:v>463.33333333333371</c:v>
                </c:pt>
                <c:pt idx="21">
                  <c:v>466.0000000000004</c:v>
                </c:pt>
                <c:pt idx="22">
                  <c:v>468.66666666666708</c:v>
                </c:pt>
                <c:pt idx="23">
                  <c:v>471.33333333333377</c:v>
                </c:pt>
                <c:pt idx="24">
                  <c:v>474.00000000000045</c:v>
                </c:pt>
                <c:pt idx="25">
                  <c:v>476.66666666666714</c:v>
                </c:pt>
                <c:pt idx="26">
                  <c:v>479.33333333333383</c:v>
                </c:pt>
                <c:pt idx="27">
                  <c:v>482.00000000000051</c:v>
                </c:pt>
                <c:pt idx="28">
                  <c:v>484.6666666666672</c:v>
                </c:pt>
                <c:pt idx="29">
                  <c:v>486.95238095238147</c:v>
                </c:pt>
                <c:pt idx="30">
                  <c:v>490</c:v>
                </c:pt>
              </c:numCache>
            </c:numRef>
          </c:cat>
          <c:val>
            <c:numRef>
              <c:f>Weight!$AB$32:$AB$62</c:f>
              <c:numCache>
                <c:formatCode>0.000</c:formatCode>
                <c:ptCount val="31"/>
                <c:pt idx="0">
                  <c:v>3.9848193872886463E-5</c:v>
                </c:pt>
                <c:pt idx="1">
                  <c:v>5.4692089620486249E-4</c:v>
                </c:pt>
                <c:pt idx="2">
                  <c:v>2.1412309099223302E-3</c:v>
                </c:pt>
                <c:pt idx="3">
                  <c:v>5.172298125285921E-3</c:v>
                </c:pt>
                <c:pt idx="4">
                  <c:v>9.7323036122544879E-3</c:v>
                </c:pt>
                <c:pt idx="5">
                  <c:v>1.5711398262460357E-2</c:v>
                </c:pt>
                <c:pt idx="6">
                  <c:v>2.2848402377686837E-2</c:v>
                </c:pt>
                <c:pt idx="7">
                  <c:v>3.0776896204847533E-2</c:v>
                </c:pt>
                <c:pt idx="8">
                  <c:v>3.9066701417467625E-2</c:v>
                </c:pt>
                <c:pt idx="9">
                  <c:v>4.726075354366796E-2</c:v>
                </c:pt>
                <c:pt idx="10">
                  <c:v>5.4907365340650327E-2</c:v>
                </c:pt>
                <c:pt idx="11">
                  <c:v>6.1587881115684417E-2</c:v>
                </c:pt>
                <c:pt idx="12">
                  <c:v>6.6939721993599655E-2</c:v>
                </c:pt>
                <c:pt idx="13">
                  <c:v>7.0674822130773585E-2</c:v>
                </c:pt>
                <c:pt idx="14">
                  <c:v>7.2593455875628765E-2</c:v>
                </c:pt>
                <c:pt idx="15">
                  <c:v>7.2593455875629043E-2</c:v>
                </c:pt>
                <c:pt idx="16">
                  <c:v>7.0674822130772919E-2</c:v>
                </c:pt>
                <c:pt idx="17">
                  <c:v>6.6939721993598655E-2</c:v>
                </c:pt>
                <c:pt idx="18">
                  <c:v>6.1587881115683252E-2</c:v>
                </c:pt>
                <c:pt idx="19">
                  <c:v>5.4907365340648662E-2</c:v>
                </c:pt>
                <c:pt idx="20">
                  <c:v>4.7260753543666323E-2</c:v>
                </c:pt>
                <c:pt idx="21">
                  <c:v>3.906670141746571E-2</c:v>
                </c:pt>
                <c:pt idx="22">
                  <c:v>3.0776896204845916E-2</c:v>
                </c:pt>
                <c:pt idx="23">
                  <c:v>2.2848402377685262E-2</c:v>
                </c:pt>
                <c:pt idx="24">
                  <c:v>1.571139826245882E-2</c:v>
                </c:pt>
                <c:pt idx="25">
                  <c:v>9.7323036122534123E-3</c:v>
                </c:pt>
                <c:pt idx="26">
                  <c:v>5.1722981252850797E-3</c:v>
                </c:pt>
                <c:pt idx="27">
                  <c:v>2.1412309099219096E-3</c:v>
                </c:pt>
                <c:pt idx="28">
                  <c:v>5.19582900891713E-4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48224"/>
        <c:axId val="335394304"/>
      </c:barChart>
      <c:catAx>
        <c:axId val="33494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39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53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57664870952738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94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1167920933937567"/>
          <c:w val="0.82663847780126853"/>
          <c:h val="0.52189874026777106"/>
        </c:manualLayout>
      </c:layout>
      <c:lineChart>
        <c:grouping val="standard"/>
        <c:varyColors val="0"/>
        <c:ser>
          <c:idx val="0"/>
          <c:order val="0"/>
          <c:tx>
            <c:strRef>
              <c:f>Weight!$AA$2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Weight!$AA$32:$AA$62</c:f>
              <c:numCache>
                <c:formatCode>0.00</c:formatCode>
                <c:ptCount val="31"/>
                <c:pt idx="0">
                  <c:v>410</c:v>
                </c:pt>
                <c:pt idx="1">
                  <c:v>412.66666666666669</c:v>
                </c:pt>
                <c:pt idx="2">
                  <c:v>415.33333333333337</c:v>
                </c:pt>
                <c:pt idx="3">
                  <c:v>418.00000000000006</c:v>
                </c:pt>
                <c:pt idx="4">
                  <c:v>420.66666666666674</c:v>
                </c:pt>
                <c:pt idx="5">
                  <c:v>423.33333333333343</c:v>
                </c:pt>
                <c:pt idx="6">
                  <c:v>426.00000000000011</c:v>
                </c:pt>
                <c:pt idx="7">
                  <c:v>428.6666666666668</c:v>
                </c:pt>
                <c:pt idx="8">
                  <c:v>431.33333333333348</c:v>
                </c:pt>
                <c:pt idx="9">
                  <c:v>434.00000000000017</c:v>
                </c:pt>
                <c:pt idx="10">
                  <c:v>436.66666666666686</c:v>
                </c:pt>
                <c:pt idx="11">
                  <c:v>439.33333333333354</c:v>
                </c:pt>
                <c:pt idx="12">
                  <c:v>442.00000000000023</c:v>
                </c:pt>
                <c:pt idx="13">
                  <c:v>444.66666666666691</c:v>
                </c:pt>
                <c:pt idx="14">
                  <c:v>447.3333333333336</c:v>
                </c:pt>
                <c:pt idx="15">
                  <c:v>450.00000000000028</c:v>
                </c:pt>
                <c:pt idx="16">
                  <c:v>452.66666666666697</c:v>
                </c:pt>
                <c:pt idx="17">
                  <c:v>455.33333333333366</c:v>
                </c:pt>
                <c:pt idx="18">
                  <c:v>458.00000000000034</c:v>
                </c:pt>
                <c:pt idx="19">
                  <c:v>460.66666666666703</c:v>
                </c:pt>
                <c:pt idx="20">
                  <c:v>463.33333333333371</c:v>
                </c:pt>
                <c:pt idx="21">
                  <c:v>466.0000000000004</c:v>
                </c:pt>
                <c:pt idx="22">
                  <c:v>468.66666666666708</c:v>
                </c:pt>
                <c:pt idx="23">
                  <c:v>471.33333333333377</c:v>
                </c:pt>
                <c:pt idx="24">
                  <c:v>474.00000000000045</c:v>
                </c:pt>
                <c:pt idx="25">
                  <c:v>476.66666666666714</c:v>
                </c:pt>
                <c:pt idx="26">
                  <c:v>479.33333333333383</c:v>
                </c:pt>
                <c:pt idx="27">
                  <c:v>482.00000000000051</c:v>
                </c:pt>
                <c:pt idx="28">
                  <c:v>484.6666666666672</c:v>
                </c:pt>
                <c:pt idx="29">
                  <c:v>486.95238095238147</c:v>
                </c:pt>
                <c:pt idx="30">
                  <c:v>490</c:v>
                </c:pt>
              </c:numCache>
            </c:numRef>
          </c:cat>
          <c:val>
            <c:numRef>
              <c:f>Weight!$AC$32:$AC$62</c:f>
              <c:numCache>
                <c:formatCode>0.00</c:formatCode>
                <c:ptCount val="31"/>
                <c:pt idx="0">
                  <c:v>0</c:v>
                </c:pt>
                <c:pt idx="1">
                  <c:v>3.9848193872886463E-5</c:v>
                </c:pt>
                <c:pt idx="2">
                  <c:v>5.8676909007774898E-4</c:v>
                </c:pt>
                <c:pt idx="3">
                  <c:v>2.7280000000000793E-3</c:v>
                </c:pt>
                <c:pt idx="4">
                  <c:v>7.9002981252860004E-3</c:v>
                </c:pt>
                <c:pt idx="5">
                  <c:v>1.7632601737540488E-2</c:v>
                </c:pt>
                <c:pt idx="6">
                  <c:v>3.3344000000000845E-2</c:v>
                </c:pt>
                <c:pt idx="7">
                  <c:v>5.6192402377687682E-2</c:v>
                </c:pt>
                <c:pt idx="8">
                  <c:v>8.6969298582535215E-2</c:v>
                </c:pt>
                <c:pt idx="9">
                  <c:v>0.12603600000000284</c:v>
                </c:pt>
                <c:pt idx="10">
                  <c:v>0.1732967535436708</c:v>
                </c:pt>
                <c:pt idx="11">
                  <c:v>0.22820411888432113</c:v>
                </c:pt>
                <c:pt idx="12">
                  <c:v>0.28979200000000555</c:v>
                </c:pt>
                <c:pt idx="13">
                  <c:v>0.3567317219936052</c:v>
                </c:pt>
                <c:pt idx="14">
                  <c:v>0.42740654412437878</c:v>
                </c:pt>
                <c:pt idx="15">
                  <c:v>0.50000000000000755</c:v>
                </c:pt>
                <c:pt idx="16">
                  <c:v>0.57259345587563659</c:v>
                </c:pt>
                <c:pt idx="17">
                  <c:v>0.64326827800640951</c:v>
                </c:pt>
                <c:pt idx="18">
                  <c:v>0.71020800000000817</c:v>
                </c:pt>
                <c:pt idx="19">
                  <c:v>0.77179588111569142</c:v>
                </c:pt>
                <c:pt idx="20">
                  <c:v>0.82670324645634008</c:v>
                </c:pt>
                <c:pt idx="21">
                  <c:v>0.8739640000000064</c:v>
                </c:pt>
                <c:pt idx="22">
                  <c:v>0.91303070141747211</c:v>
                </c:pt>
                <c:pt idx="23">
                  <c:v>0.94380759762231803</c:v>
                </c:pt>
                <c:pt idx="24">
                  <c:v>0.96665600000000329</c:v>
                </c:pt>
                <c:pt idx="25">
                  <c:v>0.98236739826246211</c:v>
                </c:pt>
                <c:pt idx="26">
                  <c:v>0.99209970187471552</c:v>
                </c:pt>
                <c:pt idx="27">
                  <c:v>0.9972720000000006</c:v>
                </c:pt>
                <c:pt idx="28">
                  <c:v>0.99941323090992251</c:v>
                </c:pt>
                <c:pt idx="29">
                  <c:v>0.99993281381081422</c:v>
                </c:pt>
                <c:pt idx="30">
                  <c:v>0.99993281381081422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61024"/>
        <c:axId val="337763712"/>
      </c:lineChart>
      <c:catAx>
        <c:axId val="3377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76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776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57664870952738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761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1167920933937567"/>
          <c:w val="0.81473767962343713"/>
          <c:h val="0.5000008910257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Costs!$AA$2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Costs!$AA$32:$AA$62</c:f>
              <c:numCache>
                <c:formatCode>0.00</c:formatCode>
                <c:ptCount val="31"/>
                <c:pt idx="0">
                  <c:v>215</c:v>
                </c:pt>
                <c:pt idx="1">
                  <c:v>220</c:v>
                </c:pt>
                <c:pt idx="2">
                  <c:v>225</c:v>
                </c:pt>
                <c:pt idx="3">
                  <c:v>230</c:v>
                </c:pt>
                <c:pt idx="4">
                  <c:v>235</c:v>
                </c:pt>
                <c:pt idx="5">
                  <c:v>240</c:v>
                </c:pt>
                <c:pt idx="6">
                  <c:v>245</c:v>
                </c:pt>
                <c:pt idx="7">
                  <c:v>250</c:v>
                </c:pt>
                <c:pt idx="8">
                  <c:v>255</c:v>
                </c:pt>
                <c:pt idx="9">
                  <c:v>260</c:v>
                </c:pt>
                <c:pt idx="10">
                  <c:v>265</c:v>
                </c:pt>
                <c:pt idx="11">
                  <c:v>270</c:v>
                </c:pt>
                <c:pt idx="12">
                  <c:v>275</c:v>
                </c:pt>
                <c:pt idx="13">
                  <c:v>280</c:v>
                </c:pt>
                <c:pt idx="14">
                  <c:v>285</c:v>
                </c:pt>
                <c:pt idx="15">
                  <c:v>290</c:v>
                </c:pt>
                <c:pt idx="16">
                  <c:v>295</c:v>
                </c:pt>
                <c:pt idx="17">
                  <c:v>300</c:v>
                </c:pt>
                <c:pt idx="18">
                  <c:v>305</c:v>
                </c:pt>
                <c:pt idx="19">
                  <c:v>310</c:v>
                </c:pt>
                <c:pt idx="20">
                  <c:v>315</c:v>
                </c:pt>
                <c:pt idx="21">
                  <c:v>320</c:v>
                </c:pt>
                <c:pt idx="22">
                  <c:v>325</c:v>
                </c:pt>
                <c:pt idx="23">
                  <c:v>330</c:v>
                </c:pt>
                <c:pt idx="24">
                  <c:v>335</c:v>
                </c:pt>
                <c:pt idx="25">
                  <c:v>340</c:v>
                </c:pt>
                <c:pt idx="26">
                  <c:v>345</c:v>
                </c:pt>
                <c:pt idx="27">
                  <c:v>350</c:v>
                </c:pt>
                <c:pt idx="28">
                  <c:v>355</c:v>
                </c:pt>
                <c:pt idx="29">
                  <c:v>359.28571428571428</c:v>
                </c:pt>
                <c:pt idx="30">
                  <c:v>365</c:v>
                </c:pt>
              </c:numCache>
            </c:numRef>
          </c:cat>
          <c:val>
            <c:numRef>
              <c:f>Costs!$AB$32:$AB$62</c:f>
              <c:numCache>
                <c:formatCode>0.000</c:formatCode>
                <c:ptCount val="31"/>
                <c:pt idx="0">
                  <c:v>1.7328703518096588E-4</c:v>
                </c:pt>
                <c:pt idx="1">
                  <c:v>1.7034545599791747E-3</c:v>
                </c:pt>
                <c:pt idx="2">
                  <c:v>5.3916298336875923E-3</c:v>
                </c:pt>
                <c:pt idx="3">
                  <c:v>1.1183217379774136E-2</c:v>
                </c:pt>
                <c:pt idx="4">
                  <c:v>1.8671586720040254E-2</c:v>
                </c:pt>
                <c:pt idx="5">
                  <c:v>2.7290432487270741E-2</c:v>
                </c:pt>
                <c:pt idx="6">
                  <c:v>3.6417796796276117E-2</c:v>
                </c:pt>
                <c:pt idx="7">
                  <c:v>4.5441905989524384E-2</c:v>
                </c:pt>
                <c:pt idx="8">
                  <c:v>5.3804869947743889E-2</c:v>
                </c:pt>
                <c:pt idx="9">
                  <c:v>6.1031558415281406E-2</c:v>
                </c:pt>
                <c:pt idx="10">
                  <c:v>6.6747662922006235E-2</c:v>
                </c:pt>
                <c:pt idx="11">
                  <c:v>7.0689425851637788E-2</c:v>
                </c:pt>
                <c:pt idx="12">
                  <c:v>7.2706716641613767E-2</c:v>
                </c:pt>
                <c:pt idx="13">
                  <c:v>7.2760675231698824E-2</c:v>
                </c:pt>
                <c:pt idx="14">
                  <c:v>7.0916861894062988E-2</c:v>
                </c:pt>
                <c:pt idx="15">
                  <c:v>6.7334673468420814E-2</c:v>
                </c:pt>
                <c:pt idx="16">
                  <c:v>6.2253669348998897E-2</c:v>
                </c:pt>
                <c:pt idx="17">
                  <c:v>5.597737498685218E-2</c:v>
                </c:pt>
                <c:pt idx="18">
                  <c:v>4.885508436218744E-2</c:v>
                </c:pt>
                <c:pt idx="19">
                  <c:v>4.1262159542693744E-2</c:v>
                </c:pt>
                <c:pt idx="20">
                  <c:v>3.3579322441023907E-2</c:v>
                </c:pt>
                <c:pt idx="21">
                  <c:v>2.6171451613634988E-2</c:v>
                </c:pt>
                <c:pt idx="22">
                  <c:v>1.9366439128278623E-2</c:v>
                </c:pt>
                <c:pt idx="23">
                  <c:v>1.3434737688418075E-2</c:v>
                </c:pt>
                <c:pt idx="24">
                  <c:v>8.5703532853647069E-3</c:v>
                </c:pt>
                <c:pt idx="25">
                  <c:v>4.8742476585964534E-3</c:v>
                </c:pt>
                <c:pt idx="26">
                  <c:v>2.3414810275971254E-3</c:v>
                </c:pt>
                <c:pt idx="27">
                  <c:v>8.5412691408803809E-4</c:v>
                </c:pt>
                <c:pt idx="28">
                  <c:v>1.7567748077618184E-4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979712"/>
        <c:axId val="347121152"/>
      </c:barChart>
      <c:catAx>
        <c:axId val="3469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121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712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46715946331736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97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321353065538"/>
          <c:y val="0.21167920933937567"/>
          <c:w val="0.82663847780126853"/>
          <c:h val="0.50000089102576672"/>
        </c:manualLayout>
      </c:layout>
      <c:lineChart>
        <c:grouping val="standard"/>
        <c:varyColors val="0"/>
        <c:ser>
          <c:idx val="0"/>
          <c:order val="0"/>
          <c:tx>
            <c:strRef>
              <c:f>Costs!$AA$2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Costs!$AA$32:$AA$62</c:f>
              <c:numCache>
                <c:formatCode>0.00</c:formatCode>
                <c:ptCount val="31"/>
                <c:pt idx="0">
                  <c:v>215</c:v>
                </c:pt>
                <c:pt idx="1">
                  <c:v>220</c:v>
                </c:pt>
                <c:pt idx="2">
                  <c:v>225</c:v>
                </c:pt>
                <c:pt idx="3">
                  <c:v>230</c:v>
                </c:pt>
                <c:pt idx="4">
                  <c:v>235</c:v>
                </c:pt>
                <c:pt idx="5">
                  <c:v>240</c:v>
                </c:pt>
                <c:pt idx="6">
                  <c:v>245</c:v>
                </c:pt>
                <c:pt idx="7">
                  <c:v>250</c:v>
                </c:pt>
                <c:pt idx="8">
                  <c:v>255</c:v>
                </c:pt>
                <c:pt idx="9">
                  <c:v>260</c:v>
                </c:pt>
                <c:pt idx="10">
                  <c:v>265</c:v>
                </c:pt>
                <c:pt idx="11">
                  <c:v>270</c:v>
                </c:pt>
                <c:pt idx="12">
                  <c:v>275</c:v>
                </c:pt>
                <c:pt idx="13">
                  <c:v>280</c:v>
                </c:pt>
                <c:pt idx="14">
                  <c:v>285</c:v>
                </c:pt>
                <c:pt idx="15">
                  <c:v>290</c:v>
                </c:pt>
                <c:pt idx="16">
                  <c:v>295</c:v>
                </c:pt>
                <c:pt idx="17">
                  <c:v>300</c:v>
                </c:pt>
                <c:pt idx="18">
                  <c:v>305</c:v>
                </c:pt>
                <c:pt idx="19">
                  <c:v>310</c:v>
                </c:pt>
                <c:pt idx="20">
                  <c:v>315</c:v>
                </c:pt>
                <c:pt idx="21">
                  <c:v>320</c:v>
                </c:pt>
                <c:pt idx="22">
                  <c:v>325</c:v>
                </c:pt>
                <c:pt idx="23">
                  <c:v>330</c:v>
                </c:pt>
                <c:pt idx="24">
                  <c:v>335</c:v>
                </c:pt>
                <c:pt idx="25">
                  <c:v>340</c:v>
                </c:pt>
                <c:pt idx="26">
                  <c:v>345</c:v>
                </c:pt>
                <c:pt idx="27">
                  <c:v>350</c:v>
                </c:pt>
                <c:pt idx="28">
                  <c:v>355</c:v>
                </c:pt>
                <c:pt idx="29">
                  <c:v>359.28571428571428</c:v>
                </c:pt>
                <c:pt idx="30">
                  <c:v>365</c:v>
                </c:pt>
              </c:numCache>
            </c:numRef>
          </c:cat>
          <c:val>
            <c:numRef>
              <c:f>Costs!$AC$32:$AC$62</c:f>
              <c:numCache>
                <c:formatCode>0.00</c:formatCode>
                <c:ptCount val="31"/>
                <c:pt idx="0">
                  <c:v>0</c:v>
                </c:pt>
                <c:pt idx="1">
                  <c:v>1.7328703518096588E-4</c:v>
                </c:pt>
                <c:pt idx="2">
                  <c:v>1.8767415951601405E-3</c:v>
                </c:pt>
                <c:pt idx="3">
                  <c:v>7.2683714288477325E-3</c:v>
                </c:pt>
                <c:pt idx="4">
                  <c:v>1.8451588808621869E-2</c:v>
                </c:pt>
                <c:pt idx="5">
                  <c:v>3.7123175528662122E-2</c:v>
                </c:pt>
                <c:pt idx="6">
                  <c:v>6.4413608015932863E-2</c:v>
                </c:pt>
                <c:pt idx="7">
                  <c:v>0.10083140481220898</c:v>
                </c:pt>
                <c:pt idx="8">
                  <c:v>0.14627331080173336</c:v>
                </c:pt>
                <c:pt idx="9">
                  <c:v>0.20007818074947725</c:v>
                </c:pt>
                <c:pt idx="10">
                  <c:v>0.26110973916475866</c:v>
                </c:pt>
                <c:pt idx="11">
                  <c:v>0.32785740208676489</c:v>
                </c:pt>
                <c:pt idx="12">
                  <c:v>0.39854682793840268</c:v>
                </c:pt>
                <c:pt idx="13">
                  <c:v>0.47125354458001645</c:v>
                </c:pt>
                <c:pt idx="14">
                  <c:v>0.54401421981171527</c:v>
                </c:pt>
                <c:pt idx="15">
                  <c:v>0.61493108170577826</c:v>
                </c:pt>
                <c:pt idx="16">
                  <c:v>0.68226575517419907</c:v>
                </c:pt>
                <c:pt idx="17">
                  <c:v>0.74451942452319797</c:v>
                </c:pt>
                <c:pt idx="18">
                  <c:v>0.80049679951005015</c:v>
                </c:pt>
                <c:pt idx="19">
                  <c:v>0.84935188387223759</c:v>
                </c:pt>
                <c:pt idx="20">
                  <c:v>0.89061404341493133</c:v>
                </c:pt>
                <c:pt idx="21">
                  <c:v>0.92419336585595524</c:v>
                </c:pt>
                <c:pt idx="22">
                  <c:v>0.95036481746959023</c:v>
                </c:pt>
                <c:pt idx="23">
                  <c:v>0.96973125659786885</c:v>
                </c:pt>
                <c:pt idx="24">
                  <c:v>0.98316599428628693</c:v>
                </c:pt>
                <c:pt idx="25">
                  <c:v>0.99173634757165163</c:v>
                </c:pt>
                <c:pt idx="26">
                  <c:v>0.99661059523024809</c:v>
                </c:pt>
                <c:pt idx="27">
                  <c:v>0.99895207625784521</c:v>
                </c:pt>
                <c:pt idx="28">
                  <c:v>0.99980620317193325</c:v>
                </c:pt>
                <c:pt idx="29">
                  <c:v>0.99998188065270943</c:v>
                </c:pt>
                <c:pt idx="30">
                  <c:v>0.99998188065270943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18048"/>
        <c:axId val="116424704"/>
      </c:lineChart>
      <c:catAx>
        <c:axId val="11641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162790697674421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24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42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46715946331736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1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1167920933937567"/>
          <c:w val="0.81473767962343713"/>
          <c:h val="0.5000008910257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Margin!$AA$2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Margin!$AA$32:$AA$62</c:f>
              <c:numCache>
                <c:formatCode>0.00</c:formatCode>
                <c:ptCount val="31"/>
                <c:pt idx="0">
                  <c:v>73.508632104875289</c:v>
                </c:pt>
                <c:pt idx="1">
                  <c:v>76.248262428135149</c:v>
                </c:pt>
                <c:pt idx="2">
                  <c:v>78.987892751395009</c:v>
                </c:pt>
                <c:pt idx="3">
                  <c:v>81.727523074654869</c:v>
                </c:pt>
                <c:pt idx="4">
                  <c:v>84.467153397914728</c:v>
                </c:pt>
                <c:pt idx="5">
                  <c:v>87.206783721174588</c:v>
                </c:pt>
                <c:pt idx="6">
                  <c:v>89.946414044434448</c:v>
                </c:pt>
                <c:pt idx="7">
                  <c:v>92.686044367694308</c:v>
                </c:pt>
                <c:pt idx="8">
                  <c:v>95.425674690954168</c:v>
                </c:pt>
                <c:pt idx="9">
                  <c:v>98.165305014214027</c:v>
                </c:pt>
                <c:pt idx="10">
                  <c:v>100.90493533747389</c:v>
                </c:pt>
                <c:pt idx="11">
                  <c:v>103.64456566073375</c:v>
                </c:pt>
                <c:pt idx="12">
                  <c:v>106.38419598399361</c:v>
                </c:pt>
                <c:pt idx="13">
                  <c:v>109.12382630725347</c:v>
                </c:pt>
                <c:pt idx="14">
                  <c:v>111.86345663051333</c:v>
                </c:pt>
                <c:pt idx="15">
                  <c:v>114.60308695377319</c:v>
                </c:pt>
                <c:pt idx="16">
                  <c:v>117.34271727703305</c:v>
                </c:pt>
                <c:pt idx="17">
                  <c:v>120.08234760029291</c:v>
                </c:pt>
                <c:pt idx="18">
                  <c:v>122.82197792355277</c:v>
                </c:pt>
                <c:pt idx="19">
                  <c:v>125.56160824681263</c:v>
                </c:pt>
                <c:pt idx="20">
                  <c:v>128.30123857007248</c:v>
                </c:pt>
                <c:pt idx="21">
                  <c:v>131.04086889333234</c:v>
                </c:pt>
                <c:pt idx="22">
                  <c:v>133.7804992165922</c:v>
                </c:pt>
                <c:pt idx="23">
                  <c:v>136.52012953985206</c:v>
                </c:pt>
                <c:pt idx="24">
                  <c:v>139.25975986311192</c:v>
                </c:pt>
                <c:pt idx="25">
                  <c:v>141.99939018637178</c:v>
                </c:pt>
                <c:pt idx="26">
                  <c:v>144.73902050963164</c:v>
                </c:pt>
                <c:pt idx="27">
                  <c:v>147.4786508328915</c:v>
                </c:pt>
                <c:pt idx="28">
                  <c:v>150.21828115615136</c:v>
                </c:pt>
                <c:pt idx="29">
                  <c:v>152.56653571894552</c:v>
                </c:pt>
                <c:pt idx="30">
                  <c:v>155.69754180267114</c:v>
                </c:pt>
              </c:numCache>
            </c:numRef>
          </c:cat>
          <c:val>
            <c:numRef>
              <c:f>Margin!$AB$32:$AB$62</c:f>
              <c:numCache>
                <c:formatCode>0.000</c:formatCode>
                <c:ptCount val="31"/>
                <c:pt idx="0">
                  <c:v>4.1000000000000002E-2</c:v>
                </c:pt>
                <c:pt idx="1">
                  <c:v>6.5000000000000002E-2</c:v>
                </c:pt>
                <c:pt idx="2">
                  <c:v>7.6999999999999999E-2</c:v>
                </c:pt>
                <c:pt idx="3">
                  <c:v>8.1000000000000016E-2</c:v>
                </c:pt>
                <c:pt idx="4">
                  <c:v>8.0999999999999961E-2</c:v>
                </c:pt>
                <c:pt idx="5">
                  <c:v>7.9000000000000015E-2</c:v>
                </c:pt>
                <c:pt idx="6">
                  <c:v>7.5000000000000011E-2</c:v>
                </c:pt>
                <c:pt idx="7">
                  <c:v>6.899999999999995E-2</c:v>
                </c:pt>
                <c:pt idx="8">
                  <c:v>6.4000000000000057E-2</c:v>
                </c:pt>
                <c:pt idx="9">
                  <c:v>5.699999999999994E-2</c:v>
                </c:pt>
                <c:pt idx="10">
                  <c:v>5.1000000000000045E-2</c:v>
                </c:pt>
                <c:pt idx="11">
                  <c:v>4.500000000000004E-2</c:v>
                </c:pt>
                <c:pt idx="12">
                  <c:v>3.8999999999999924E-2</c:v>
                </c:pt>
                <c:pt idx="13">
                  <c:v>3.3000000000000029E-2</c:v>
                </c:pt>
                <c:pt idx="14">
                  <c:v>2.9000000000000026E-2</c:v>
                </c:pt>
                <c:pt idx="15">
                  <c:v>2.4000000000000021E-2</c:v>
                </c:pt>
                <c:pt idx="16">
                  <c:v>2.0000000000000018E-2</c:v>
                </c:pt>
                <c:pt idx="17">
                  <c:v>1.6999999999999904E-2</c:v>
                </c:pt>
                <c:pt idx="18">
                  <c:v>1.3000000000000012E-2</c:v>
                </c:pt>
                <c:pt idx="19">
                  <c:v>1.0000000000000009E-2</c:v>
                </c:pt>
                <c:pt idx="20">
                  <c:v>9.000000000000008E-3</c:v>
                </c:pt>
                <c:pt idx="21">
                  <c:v>6.0000000000000053E-3</c:v>
                </c:pt>
                <c:pt idx="22">
                  <c:v>5.0000000000000044E-3</c:v>
                </c:pt>
                <c:pt idx="23">
                  <c:v>3.0000000000000027E-3</c:v>
                </c:pt>
                <c:pt idx="24">
                  <c:v>3.0000000000000027E-3</c:v>
                </c:pt>
                <c:pt idx="25">
                  <c:v>1.0000000000000009E-3</c:v>
                </c:pt>
                <c:pt idx="26">
                  <c:v>1.0000000000000009E-3</c:v>
                </c:pt>
                <c:pt idx="27">
                  <c:v>1.0000000000000009E-3</c:v>
                </c:pt>
                <c:pt idx="28">
                  <c:v>0</c:v>
                </c:pt>
                <c:pt idx="29">
                  <c:v>0</c:v>
                </c:pt>
                <c:pt idx="30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35968"/>
        <c:axId val="116458624"/>
      </c:barChart>
      <c:catAx>
        <c:axId val="1164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58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4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46715946331736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3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44820295983086"/>
          <c:y val="0.21167920933937567"/>
          <c:w val="0.81395348837209303"/>
          <c:h val="0.50000089102576672"/>
        </c:manualLayout>
      </c:layout>
      <c:lineChart>
        <c:grouping val="standard"/>
        <c:varyColors val="0"/>
        <c:ser>
          <c:idx val="0"/>
          <c:order val="0"/>
          <c:tx>
            <c:strRef>
              <c:f>Margin!$AA$2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Margin!$AA$32:$AA$62</c:f>
              <c:numCache>
                <c:formatCode>0.00</c:formatCode>
                <c:ptCount val="31"/>
                <c:pt idx="0">
                  <c:v>73.508632104875289</c:v>
                </c:pt>
                <c:pt idx="1">
                  <c:v>76.248262428135149</c:v>
                </c:pt>
                <c:pt idx="2">
                  <c:v>78.987892751395009</c:v>
                </c:pt>
                <c:pt idx="3">
                  <c:v>81.727523074654869</c:v>
                </c:pt>
                <c:pt idx="4">
                  <c:v>84.467153397914728</c:v>
                </c:pt>
                <c:pt idx="5">
                  <c:v>87.206783721174588</c:v>
                </c:pt>
                <c:pt idx="6">
                  <c:v>89.946414044434448</c:v>
                </c:pt>
                <c:pt idx="7">
                  <c:v>92.686044367694308</c:v>
                </c:pt>
                <c:pt idx="8">
                  <c:v>95.425674690954168</c:v>
                </c:pt>
                <c:pt idx="9">
                  <c:v>98.165305014214027</c:v>
                </c:pt>
                <c:pt idx="10">
                  <c:v>100.90493533747389</c:v>
                </c:pt>
                <c:pt idx="11">
                  <c:v>103.64456566073375</c:v>
                </c:pt>
                <c:pt idx="12">
                  <c:v>106.38419598399361</c:v>
                </c:pt>
                <c:pt idx="13">
                  <c:v>109.12382630725347</c:v>
                </c:pt>
                <c:pt idx="14">
                  <c:v>111.86345663051333</c:v>
                </c:pt>
                <c:pt idx="15">
                  <c:v>114.60308695377319</c:v>
                </c:pt>
                <c:pt idx="16">
                  <c:v>117.34271727703305</c:v>
                </c:pt>
                <c:pt idx="17">
                  <c:v>120.08234760029291</c:v>
                </c:pt>
                <c:pt idx="18">
                  <c:v>122.82197792355277</c:v>
                </c:pt>
                <c:pt idx="19">
                  <c:v>125.56160824681263</c:v>
                </c:pt>
                <c:pt idx="20">
                  <c:v>128.30123857007248</c:v>
                </c:pt>
                <c:pt idx="21">
                  <c:v>131.04086889333234</c:v>
                </c:pt>
                <c:pt idx="22">
                  <c:v>133.7804992165922</c:v>
                </c:pt>
                <c:pt idx="23">
                  <c:v>136.52012953985206</c:v>
                </c:pt>
                <c:pt idx="24">
                  <c:v>139.25975986311192</c:v>
                </c:pt>
                <c:pt idx="25">
                  <c:v>141.99939018637178</c:v>
                </c:pt>
                <c:pt idx="26">
                  <c:v>144.73902050963164</c:v>
                </c:pt>
                <c:pt idx="27">
                  <c:v>147.4786508328915</c:v>
                </c:pt>
                <c:pt idx="28">
                  <c:v>150.21828115615136</c:v>
                </c:pt>
                <c:pt idx="29">
                  <c:v>152.56653571894552</c:v>
                </c:pt>
                <c:pt idx="30">
                  <c:v>155.69754180267114</c:v>
                </c:pt>
              </c:numCache>
            </c:numRef>
          </c:cat>
          <c:val>
            <c:numRef>
              <c:f>Margin!$AC$32:$AC$62</c:f>
              <c:numCache>
                <c:formatCode>0.000</c:formatCode>
                <c:ptCount val="31"/>
                <c:pt idx="0">
                  <c:v>1E-3</c:v>
                </c:pt>
                <c:pt idx="1">
                  <c:v>4.1000000000000002E-2</c:v>
                </c:pt>
                <c:pt idx="2">
                  <c:v>0.106</c:v>
                </c:pt>
                <c:pt idx="3">
                  <c:v>0.183</c:v>
                </c:pt>
                <c:pt idx="4">
                  <c:v>0.26400000000000001</c:v>
                </c:pt>
                <c:pt idx="5">
                  <c:v>0.34499999999999997</c:v>
                </c:pt>
                <c:pt idx="6">
                  <c:v>0.42399999999999999</c:v>
                </c:pt>
                <c:pt idx="7">
                  <c:v>0.499</c:v>
                </c:pt>
                <c:pt idx="8">
                  <c:v>0.56799999999999995</c:v>
                </c:pt>
                <c:pt idx="9">
                  <c:v>0.63200000000000001</c:v>
                </c:pt>
                <c:pt idx="10">
                  <c:v>0.68899999999999995</c:v>
                </c:pt>
                <c:pt idx="11">
                  <c:v>0.74</c:v>
                </c:pt>
                <c:pt idx="12">
                  <c:v>0.78500000000000003</c:v>
                </c:pt>
                <c:pt idx="13">
                  <c:v>0.82399999999999995</c:v>
                </c:pt>
                <c:pt idx="14">
                  <c:v>0.85699999999999998</c:v>
                </c:pt>
                <c:pt idx="15">
                  <c:v>0.88600000000000001</c:v>
                </c:pt>
                <c:pt idx="16">
                  <c:v>0.91</c:v>
                </c:pt>
                <c:pt idx="17">
                  <c:v>0.93</c:v>
                </c:pt>
                <c:pt idx="18">
                  <c:v>0.94699999999999995</c:v>
                </c:pt>
                <c:pt idx="19">
                  <c:v>0.96</c:v>
                </c:pt>
                <c:pt idx="20">
                  <c:v>0.97</c:v>
                </c:pt>
                <c:pt idx="21">
                  <c:v>0.97899999999999998</c:v>
                </c:pt>
                <c:pt idx="22">
                  <c:v>0.98499999999999999</c:v>
                </c:pt>
                <c:pt idx="23">
                  <c:v>0.99</c:v>
                </c:pt>
                <c:pt idx="24">
                  <c:v>0.99299999999999999</c:v>
                </c:pt>
                <c:pt idx="25">
                  <c:v>0.996</c:v>
                </c:pt>
                <c:pt idx="26">
                  <c:v>0.997</c:v>
                </c:pt>
                <c:pt idx="27">
                  <c:v>0.998</c:v>
                </c:pt>
                <c:pt idx="28">
                  <c:v>0.999</c:v>
                </c:pt>
                <c:pt idx="29">
                  <c:v>0.999</c:v>
                </c:pt>
                <c:pt idx="3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70912"/>
        <c:axId val="116473216"/>
      </c:lineChart>
      <c:catAx>
        <c:axId val="11647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97040169133191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7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47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46715946331736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7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578992165904779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8963382980451"/>
          <c:y val="0.21167920933937567"/>
          <c:w val="0.81473767962343713"/>
          <c:h val="0.48540232486443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Returns!$AA$2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Returns!$AA$32:$AA$62</c:f>
              <c:numCache>
                <c:formatCode>0.00</c:formatCode>
                <c:ptCount val="31"/>
                <c:pt idx="0">
                  <c:v>-513.15803456179128</c:v>
                </c:pt>
                <c:pt idx="1">
                  <c:v>-510.41840423853142</c:v>
                </c:pt>
                <c:pt idx="2">
                  <c:v>-507.67877391527156</c:v>
                </c:pt>
                <c:pt idx="3">
                  <c:v>-504.9391435920117</c:v>
                </c:pt>
                <c:pt idx="4">
                  <c:v>-502.19951326875184</c:v>
                </c:pt>
                <c:pt idx="5">
                  <c:v>-499.45988294549198</c:v>
                </c:pt>
                <c:pt idx="6">
                  <c:v>-496.72025262223212</c:v>
                </c:pt>
                <c:pt idx="7">
                  <c:v>-493.98062229897226</c:v>
                </c:pt>
                <c:pt idx="8">
                  <c:v>-491.2409919757124</c:v>
                </c:pt>
                <c:pt idx="9">
                  <c:v>-488.50136165245254</c:v>
                </c:pt>
                <c:pt idx="10">
                  <c:v>-485.76173132919268</c:v>
                </c:pt>
                <c:pt idx="11">
                  <c:v>-483.02210100593283</c:v>
                </c:pt>
                <c:pt idx="12">
                  <c:v>-480.28247068267297</c:v>
                </c:pt>
                <c:pt idx="13">
                  <c:v>-477.54284035941311</c:v>
                </c:pt>
                <c:pt idx="14">
                  <c:v>-474.80321003615325</c:v>
                </c:pt>
                <c:pt idx="15">
                  <c:v>-472.06357971289339</c:v>
                </c:pt>
                <c:pt idx="16">
                  <c:v>-469.32394938963353</c:v>
                </c:pt>
                <c:pt idx="17">
                  <c:v>-466.58431906637367</c:v>
                </c:pt>
                <c:pt idx="18">
                  <c:v>-463.84468874311381</c:v>
                </c:pt>
                <c:pt idx="19">
                  <c:v>-461.10505841985395</c:v>
                </c:pt>
                <c:pt idx="20">
                  <c:v>-458.36542809659409</c:v>
                </c:pt>
                <c:pt idx="21">
                  <c:v>-455.62579777333423</c:v>
                </c:pt>
                <c:pt idx="22">
                  <c:v>-452.88616745007437</c:v>
                </c:pt>
                <c:pt idx="23">
                  <c:v>-450.14653712681451</c:v>
                </c:pt>
                <c:pt idx="24">
                  <c:v>-447.40690680355465</c:v>
                </c:pt>
                <c:pt idx="25">
                  <c:v>-444.66727648029479</c:v>
                </c:pt>
                <c:pt idx="26">
                  <c:v>-441.92764615703493</c:v>
                </c:pt>
                <c:pt idx="27">
                  <c:v>-439.18801583377507</c:v>
                </c:pt>
                <c:pt idx="28">
                  <c:v>-436.44838551051521</c:v>
                </c:pt>
                <c:pt idx="29">
                  <c:v>-434.10013094772103</c:v>
                </c:pt>
                <c:pt idx="30">
                  <c:v>-430.96912486399549</c:v>
                </c:pt>
              </c:numCache>
            </c:numRef>
          </c:cat>
          <c:val>
            <c:numRef>
              <c:f>Returns!$AB$32:$AB$62</c:f>
              <c:numCache>
                <c:formatCode>0.000</c:formatCode>
                <c:ptCount val="31"/>
                <c:pt idx="0">
                  <c:v>4.1000000000000002E-2</c:v>
                </c:pt>
                <c:pt idx="1">
                  <c:v>6.5000000000000002E-2</c:v>
                </c:pt>
                <c:pt idx="2">
                  <c:v>7.6999999999999999E-2</c:v>
                </c:pt>
                <c:pt idx="3">
                  <c:v>8.1000000000000016E-2</c:v>
                </c:pt>
                <c:pt idx="4">
                  <c:v>8.0999999999999961E-2</c:v>
                </c:pt>
                <c:pt idx="5">
                  <c:v>7.9000000000000015E-2</c:v>
                </c:pt>
                <c:pt idx="6">
                  <c:v>7.5000000000000011E-2</c:v>
                </c:pt>
                <c:pt idx="7">
                  <c:v>6.899999999999995E-2</c:v>
                </c:pt>
                <c:pt idx="8">
                  <c:v>6.4000000000000057E-2</c:v>
                </c:pt>
                <c:pt idx="9">
                  <c:v>5.699999999999994E-2</c:v>
                </c:pt>
                <c:pt idx="10">
                  <c:v>5.1000000000000045E-2</c:v>
                </c:pt>
                <c:pt idx="11">
                  <c:v>4.500000000000004E-2</c:v>
                </c:pt>
                <c:pt idx="12">
                  <c:v>3.8999999999999924E-2</c:v>
                </c:pt>
                <c:pt idx="13">
                  <c:v>3.3000000000000029E-2</c:v>
                </c:pt>
                <c:pt idx="14">
                  <c:v>2.9000000000000026E-2</c:v>
                </c:pt>
                <c:pt idx="15">
                  <c:v>2.4000000000000021E-2</c:v>
                </c:pt>
                <c:pt idx="16">
                  <c:v>2.0000000000000018E-2</c:v>
                </c:pt>
                <c:pt idx="17">
                  <c:v>1.6999999999999904E-2</c:v>
                </c:pt>
                <c:pt idx="18">
                  <c:v>1.3000000000000012E-2</c:v>
                </c:pt>
                <c:pt idx="19">
                  <c:v>1.0000000000000009E-2</c:v>
                </c:pt>
                <c:pt idx="20">
                  <c:v>9.000000000000008E-3</c:v>
                </c:pt>
                <c:pt idx="21">
                  <c:v>6.0000000000000053E-3</c:v>
                </c:pt>
                <c:pt idx="22">
                  <c:v>5.0000000000000044E-3</c:v>
                </c:pt>
                <c:pt idx="23">
                  <c:v>3.0000000000000027E-3</c:v>
                </c:pt>
                <c:pt idx="24">
                  <c:v>3.0000000000000027E-3</c:v>
                </c:pt>
                <c:pt idx="25">
                  <c:v>1.0000000000000009E-3</c:v>
                </c:pt>
                <c:pt idx="26">
                  <c:v>1.0000000000000009E-3</c:v>
                </c:pt>
                <c:pt idx="27">
                  <c:v>1.0000000000000009E-3</c:v>
                </c:pt>
                <c:pt idx="28">
                  <c:v>0</c:v>
                </c:pt>
                <c:pt idx="29">
                  <c:v>0</c:v>
                </c:pt>
                <c:pt idx="30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37984"/>
        <c:axId val="116544256"/>
      </c:barChart>
      <c:catAx>
        <c:axId val="1165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89526921799878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44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54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684245152390165E-2"/>
              <c:y val="0.33941666325106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3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Distribution Function</a:t>
            </a:r>
          </a:p>
        </c:rich>
      </c:tx>
      <c:layout>
        <c:manualLayout>
          <c:xMode val="edge"/>
          <c:yMode val="edge"/>
          <c:x val="0.30443974630021142"/>
          <c:y val="3.649641540334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44820295983086"/>
          <c:y val="0.21167920933937567"/>
          <c:w val="0.81395348837209303"/>
          <c:h val="0.48540232486443041"/>
        </c:manualLayout>
      </c:layout>
      <c:lineChart>
        <c:grouping val="standard"/>
        <c:varyColors val="0"/>
        <c:ser>
          <c:idx val="0"/>
          <c:order val="0"/>
          <c:tx>
            <c:strRef>
              <c:f>Returns!$AA$2</c:f>
              <c:strCache>
                <c:ptCount val="1"/>
                <c:pt idx="0">
                  <c:v>DISTRIBUTION SCHEDULE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Returns!$AA$32:$AA$62</c:f>
              <c:numCache>
                <c:formatCode>0.00</c:formatCode>
                <c:ptCount val="31"/>
                <c:pt idx="0">
                  <c:v>-513.15803456179128</c:v>
                </c:pt>
                <c:pt idx="1">
                  <c:v>-510.41840423853142</c:v>
                </c:pt>
                <c:pt idx="2">
                  <c:v>-507.67877391527156</c:v>
                </c:pt>
                <c:pt idx="3">
                  <c:v>-504.9391435920117</c:v>
                </c:pt>
                <c:pt idx="4">
                  <c:v>-502.19951326875184</c:v>
                </c:pt>
                <c:pt idx="5">
                  <c:v>-499.45988294549198</c:v>
                </c:pt>
                <c:pt idx="6">
                  <c:v>-496.72025262223212</c:v>
                </c:pt>
                <c:pt idx="7">
                  <c:v>-493.98062229897226</c:v>
                </c:pt>
                <c:pt idx="8">
                  <c:v>-491.2409919757124</c:v>
                </c:pt>
                <c:pt idx="9">
                  <c:v>-488.50136165245254</c:v>
                </c:pt>
                <c:pt idx="10">
                  <c:v>-485.76173132919268</c:v>
                </c:pt>
                <c:pt idx="11">
                  <c:v>-483.02210100593283</c:v>
                </c:pt>
                <c:pt idx="12">
                  <c:v>-480.28247068267297</c:v>
                </c:pt>
                <c:pt idx="13">
                  <c:v>-477.54284035941311</c:v>
                </c:pt>
                <c:pt idx="14">
                  <c:v>-474.80321003615325</c:v>
                </c:pt>
                <c:pt idx="15">
                  <c:v>-472.06357971289339</c:v>
                </c:pt>
                <c:pt idx="16">
                  <c:v>-469.32394938963353</c:v>
                </c:pt>
                <c:pt idx="17">
                  <c:v>-466.58431906637367</c:v>
                </c:pt>
                <c:pt idx="18">
                  <c:v>-463.84468874311381</c:v>
                </c:pt>
                <c:pt idx="19">
                  <c:v>-461.10505841985395</c:v>
                </c:pt>
                <c:pt idx="20">
                  <c:v>-458.36542809659409</c:v>
                </c:pt>
                <c:pt idx="21">
                  <c:v>-455.62579777333423</c:v>
                </c:pt>
                <c:pt idx="22">
                  <c:v>-452.88616745007437</c:v>
                </c:pt>
                <c:pt idx="23">
                  <c:v>-450.14653712681451</c:v>
                </c:pt>
                <c:pt idx="24">
                  <c:v>-447.40690680355465</c:v>
                </c:pt>
                <c:pt idx="25">
                  <c:v>-444.66727648029479</c:v>
                </c:pt>
                <c:pt idx="26">
                  <c:v>-441.92764615703493</c:v>
                </c:pt>
                <c:pt idx="27">
                  <c:v>-439.18801583377507</c:v>
                </c:pt>
                <c:pt idx="28">
                  <c:v>-436.44838551051521</c:v>
                </c:pt>
                <c:pt idx="29">
                  <c:v>-434.10013094772103</c:v>
                </c:pt>
                <c:pt idx="30">
                  <c:v>-430.96912486399549</c:v>
                </c:pt>
              </c:numCache>
            </c:numRef>
          </c:cat>
          <c:val>
            <c:numRef>
              <c:f>Returns!$AC$32:$AC$62</c:f>
              <c:numCache>
                <c:formatCode>0.000</c:formatCode>
                <c:ptCount val="31"/>
                <c:pt idx="0">
                  <c:v>1E-3</c:v>
                </c:pt>
                <c:pt idx="1">
                  <c:v>4.1000000000000002E-2</c:v>
                </c:pt>
                <c:pt idx="2">
                  <c:v>0.106</c:v>
                </c:pt>
                <c:pt idx="3">
                  <c:v>0.183</c:v>
                </c:pt>
                <c:pt idx="4">
                  <c:v>0.26400000000000001</c:v>
                </c:pt>
                <c:pt idx="5">
                  <c:v>0.34499999999999997</c:v>
                </c:pt>
                <c:pt idx="6">
                  <c:v>0.42399999999999999</c:v>
                </c:pt>
                <c:pt idx="7">
                  <c:v>0.499</c:v>
                </c:pt>
                <c:pt idx="8">
                  <c:v>0.56799999999999995</c:v>
                </c:pt>
                <c:pt idx="9">
                  <c:v>0.63200000000000001</c:v>
                </c:pt>
                <c:pt idx="10">
                  <c:v>0.68899999999999995</c:v>
                </c:pt>
                <c:pt idx="11">
                  <c:v>0.74</c:v>
                </c:pt>
                <c:pt idx="12">
                  <c:v>0.78500000000000003</c:v>
                </c:pt>
                <c:pt idx="13">
                  <c:v>0.82399999999999995</c:v>
                </c:pt>
                <c:pt idx="14">
                  <c:v>0.85699999999999998</c:v>
                </c:pt>
                <c:pt idx="15">
                  <c:v>0.88600000000000001</c:v>
                </c:pt>
                <c:pt idx="16">
                  <c:v>0.91</c:v>
                </c:pt>
                <c:pt idx="17">
                  <c:v>0.93</c:v>
                </c:pt>
                <c:pt idx="18">
                  <c:v>0.94699999999999995</c:v>
                </c:pt>
                <c:pt idx="19">
                  <c:v>0.96</c:v>
                </c:pt>
                <c:pt idx="20">
                  <c:v>0.97</c:v>
                </c:pt>
                <c:pt idx="21">
                  <c:v>0.97899999999999998</c:v>
                </c:pt>
                <c:pt idx="22">
                  <c:v>0.98499999999999999</c:v>
                </c:pt>
                <c:pt idx="23">
                  <c:v>0.99</c:v>
                </c:pt>
                <c:pt idx="24">
                  <c:v>0.99299999999999999</c:v>
                </c:pt>
                <c:pt idx="25">
                  <c:v>0.996</c:v>
                </c:pt>
                <c:pt idx="26">
                  <c:v>0.997</c:v>
                </c:pt>
                <c:pt idx="27">
                  <c:v>0.998</c:v>
                </c:pt>
                <c:pt idx="28">
                  <c:v>0.999</c:v>
                </c:pt>
                <c:pt idx="29">
                  <c:v>0.999</c:v>
                </c:pt>
                <c:pt idx="3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56544"/>
        <c:axId val="116558848"/>
      </c:lineChart>
      <c:catAx>
        <c:axId val="1165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Values</a:t>
                </a:r>
              </a:p>
            </c:rich>
          </c:tx>
          <c:layout>
            <c:manualLayout>
              <c:xMode val="edge"/>
              <c:yMode val="edge"/>
              <c:x val="0.51797040169133191"/>
              <c:y val="0.868614686599507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58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655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Probability</a:t>
                </a:r>
              </a:p>
            </c:rich>
          </c:tx>
          <c:layout>
            <c:manualLayout>
              <c:xMode val="edge"/>
              <c:yMode val="edge"/>
              <c:x val="3.382663847780127E-2"/>
              <c:y val="0.33941666325106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556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LivestockMain (2)'!A1"/><Relationship Id="rId3" Type="http://schemas.openxmlformats.org/officeDocument/2006/relationships/image" Target="../media/image1.jpeg"/><Relationship Id="rId7" Type="http://schemas.openxmlformats.org/officeDocument/2006/relationships/hyperlink" Target="#Wean!A1"/><Relationship Id="rId2" Type="http://schemas.openxmlformats.org/officeDocument/2006/relationships/hyperlink" Target="#Returns!A1"/><Relationship Id="rId1" Type="http://schemas.openxmlformats.org/officeDocument/2006/relationships/hyperlink" Target="#Margin!A1"/><Relationship Id="rId6" Type="http://schemas.openxmlformats.org/officeDocument/2006/relationships/hyperlink" Target="#Costs!A1"/><Relationship Id="rId5" Type="http://schemas.openxmlformats.org/officeDocument/2006/relationships/hyperlink" Target="#Weight!A1"/><Relationship Id="rId4" Type="http://schemas.openxmlformats.org/officeDocument/2006/relationships/hyperlink" Target="#Pr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Yield!A1"/><Relationship Id="rId2" Type="http://schemas.openxmlformats.org/officeDocument/2006/relationships/image" Target="../media/image1.jpeg"/><Relationship Id="rId1" Type="http://schemas.openxmlformats.org/officeDocument/2006/relationships/hyperlink" Target="#Price!A1"/><Relationship Id="rId6" Type="http://schemas.openxmlformats.org/officeDocument/2006/relationships/hyperlink" Target="#Returns!A1"/><Relationship Id="rId5" Type="http://schemas.openxmlformats.org/officeDocument/2006/relationships/hyperlink" Target="#Margin!A1"/><Relationship Id="rId4" Type="http://schemas.openxmlformats.org/officeDocument/2006/relationships/hyperlink" Target="#Cost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Yield!A1"/><Relationship Id="rId2" Type="http://schemas.openxmlformats.org/officeDocument/2006/relationships/image" Target="../media/image1.jpeg"/><Relationship Id="rId1" Type="http://schemas.openxmlformats.org/officeDocument/2006/relationships/hyperlink" Target="#Price!A1"/><Relationship Id="rId6" Type="http://schemas.openxmlformats.org/officeDocument/2006/relationships/hyperlink" Target="#Returns!A1"/><Relationship Id="rId5" Type="http://schemas.openxmlformats.org/officeDocument/2006/relationships/hyperlink" Target="#Margin!A1"/><Relationship Id="rId4" Type="http://schemas.openxmlformats.org/officeDocument/2006/relationships/hyperlink" Target="#Cos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AIN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Margin!A1"/><Relationship Id="rId5" Type="http://schemas.openxmlformats.org/officeDocument/2006/relationships/hyperlink" Target="#Costs!A1"/><Relationship Id="rId4" Type="http://schemas.openxmlformats.org/officeDocument/2006/relationships/hyperlink" Target="#Weight!A1"/><Relationship Id="rId9" Type="http://schemas.openxmlformats.org/officeDocument/2006/relationships/hyperlink" Target="#Wean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Margin!A1"/><Relationship Id="rId5" Type="http://schemas.openxmlformats.org/officeDocument/2006/relationships/hyperlink" Target="#Costs!A1"/><Relationship Id="rId4" Type="http://schemas.openxmlformats.org/officeDocument/2006/relationships/hyperlink" Target="#Price!A1"/><Relationship Id="rId9" Type="http://schemas.openxmlformats.org/officeDocument/2006/relationships/hyperlink" Target="#Weight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Margin!A1"/><Relationship Id="rId5" Type="http://schemas.openxmlformats.org/officeDocument/2006/relationships/hyperlink" Target="#Costs!A1"/><Relationship Id="rId4" Type="http://schemas.openxmlformats.org/officeDocument/2006/relationships/hyperlink" Target="#Price!A1"/><Relationship Id="rId9" Type="http://schemas.openxmlformats.org/officeDocument/2006/relationships/hyperlink" Target="#Wean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hyperlink" Target="#Margin!A1"/><Relationship Id="rId5" Type="http://schemas.openxmlformats.org/officeDocument/2006/relationships/hyperlink" Target="#Weight!A1"/><Relationship Id="rId4" Type="http://schemas.openxmlformats.org/officeDocument/2006/relationships/hyperlink" Target="#Price!A1"/><Relationship Id="rId9" Type="http://schemas.openxmlformats.org/officeDocument/2006/relationships/hyperlink" Target="#Wean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Returns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hyperlink" Target="#Costs!A1"/><Relationship Id="rId5" Type="http://schemas.openxmlformats.org/officeDocument/2006/relationships/hyperlink" Target="#Weight!A1"/><Relationship Id="rId4" Type="http://schemas.openxmlformats.org/officeDocument/2006/relationships/hyperlink" Target="#Price!A1"/><Relationship Id="rId9" Type="http://schemas.openxmlformats.org/officeDocument/2006/relationships/hyperlink" Target="#Wean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MAIN!A1"/><Relationship Id="rId3" Type="http://schemas.openxmlformats.org/officeDocument/2006/relationships/image" Target="../media/image2.jpeg"/><Relationship Id="rId7" Type="http://schemas.openxmlformats.org/officeDocument/2006/relationships/hyperlink" Target="#Margin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hyperlink" Target="#Costs!A1"/><Relationship Id="rId5" Type="http://schemas.openxmlformats.org/officeDocument/2006/relationships/hyperlink" Target="#Weight!A1"/><Relationship Id="rId4" Type="http://schemas.openxmlformats.org/officeDocument/2006/relationships/hyperlink" Target="#Price!A1"/><Relationship Id="rId9" Type="http://schemas.openxmlformats.org/officeDocument/2006/relationships/hyperlink" Target="#Wea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24</xdr:row>
      <xdr:rowOff>85725</xdr:rowOff>
    </xdr:from>
    <xdr:to>
      <xdr:col>8</xdr:col>
      <xdr:colOff>38100</xdr:colOff>
      <xdr:row>26</xdr:row>
      <xdr:rowOff>0</xdr:rowOff>
    </xdr:to>
    <xdr:sp macro="" textlink="">
      <xdr:nvSpPr>
        <xdr:cNvPr id="1031" name="Text Box 7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476875" y="4010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8</xdr:col>
      <xdr:colOff>180975</xdr:colOff>
      <xdr:row>24</xdr:row>
      <xdr:rowOff>85725</xdr:rowOff>
    </xdr:from>
    <xdr:to>
      <xdr:col>11</xdr:col>
      <xdr:colOff>0</xdr:colOff>
      <xdr:row>26</xdr:row>
      <xdr:rowOff>0</xdr:rowOff>
    </xdr:to>
    <xdr:sp macro="" textlink="">
      <xdr:nvSpPr>
        <xdr:cNvPr id="1032" name="Text Box 8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6610350" y="4010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 editAs="oneCell">
    <xdr:from>
      <xdr:col>8</xdr:col>
      <xdr:colOff>104775</xdr:colOff>
      <xdr:row>0</xdr:row>
      <xdr:rowOff>66675</xdr:rowOff>
    </xdr:from>
    <xdr:to>
      <xdr:col>11</xdr:col>
      <xdr:colOff>503301</xdr:colOff>
      <xdr:row>5</xdr:row>
      <xdr:rowOff>8382</xdr:rowOff>
    </xdr:to>
    <xdr:pic>
      <xdr:nvPicPr>
        <xdr:cNvPr id="8" name="Picture 4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66675"/>
          <a:ext cx="2208276" cy="827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</xdr:colOff>
      <xdr:row>20</xdr:row>
      <xdr:rowOff>90488</xdr:rowOff>
    </xdr:from>
    <xdr:to>
      <xdr:col>7</xdr:col>
      <xdr:colOff>276225</xdr:colOff>
      <xdr:row>22</xdr:row>
      <xdr:rowOff>4763</xdr:rowOff>
    </xdr:to>
    <xdr:sp macro="" textlink="">
      <xdr:nvSpPr>
        <xdr:cNvPr id="9" name="Text Box 2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5800725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7</xdr:col>
      <xdr:colOff>476250</xdr:colOff>
      <xdr:row>20</xdr:row>
      <xdr:rowOff>90488</xdr:rowOff>
    </xdr:from>
    <xdr:to>
      <xdr:col>9</xdr:col>
      <xdr:colOff>209550</xdr:colOff>
      <xdr:row>22</xdr:row>
      <xdr:rowOff>4763</xdr:rowOff>
    </xdr:to>
    <xdr:sp macro="" textlink="">
      <xdr:nvSpPr>
        <xdr:cNvPr id="10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800850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xdr:twoCellAnchor>
    <xdr:from>
      <xdr:col>11</xdr:col>
      <xdr:colOff>133350</xdr:colOff>
      <xdr:row>20</xdr:row>
      <xdr:rowOff>90488</xdr:rowOff>
    </xdr:from>
    <xdr:to>
      <xdr:col>12</xdr:col>
      <xdr:colOff>304800</xdr:colOff>
      <xdr:row>22</xdr:row>
      <xdr:rowOff>4763</xdr:rowOff>
    </xdr:to>
    <xdr:sp macro="" textlink="">
      <xdr:nvSpPr>
        <xdr:cNvPr id="11" name="Text Box 6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8801100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6</xdr:col>
      <xdr:colOff>114300</xdr:colOff>
      <xdr:row>24</xdr:row>
      <xdr:rowOff>85725</xdr:rowOff>
    </xdr:from>
    <xdr:to>
      <xdr:col>8</xdr:col>
      <xdr:colOff>38100</xdr:colOff>
      <xdr:row>26</xdr:row>
      <xdr:rowOff>0</xdr:rowOff>
    </xdr:to>
    <xdr:sp macro="" textlink="">
      <xdr:nvSpPr>
        <xdr:cNvPr id="12" name="Text Box 7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905500" y="4076700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8</xdr:col>
      <xdr:colOff>180975</xdr:colOff>
      <xdr:row>24</xdr:row>
      <xdr:rowOff>85725</xdr:rowOff>
    </xdr:from>
    <xdr:to>
      <xdr:col>11</xdr:col>
      <xdr:colOff>0</xdr:colOff>
      <xdr:row>26</xdr:row>
      <xdr:rowOff>0</xdr:rowOff>
    </xdr:to>
    <xdr:sp macro="" textlink="">
      <xdr:nvSpPr>
        <xdr:cNvPr id="13" name="Text Box 8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7038975" y="4076700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9</xdr:col>
      <xdr:colOff>409575</xdr:colOff>
      <xdr:row>20</xdr:row>
      <xdr:rowOff>90488</xdr:rowOff>
    </xdr:from>
    <xdr:to>
      <xdr:col>10</xdr:col>
      <xdr:colOff>609600</xdr:colOff>
      <xdr:row>22</xdr:row>
      <xdr:rowOff>4763</xdr:rowOff>
    </xdr:to>
    <xdr:sp macro="" textlink="">
      <xdr:nvSpPr>
        <xdr:cNvPr id="14" name="Text Box 5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7800975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  <xdr:twoCellAnchor>
    <xdr:from>
      <xdr:col>0</xdr:col>
      <xdr:colOff>76200</xdr:colOff>
      <xdr:row>0</xdr:row>
      <xdr:rowOff>76200</xdr:rowOff>
    </xdr:from>
    <xdr:to>
      <xdr:col>0</xdr:col>
      <xdr:colOff>1704975</xdr:colOff>
      <xdr:row>1</xdr:row>
      <xdr:rowOff>76200</xdr:rowOff>
    </xdr:to>
    <xdr:sp macro="" textlink="">
      <xdr:nvSpPr>
        <xdr:cNvPr id="15" name="Text Box 8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6200" y="76200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Basic Information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20</xdr:row>
      <xdr:rowOff>85725</xdr:rowOff>
    </xdr:from>
    <xdr:to>
      <xdr:col>7</xdr:col>
      <xdr:colOff>381000</xdr:colOff>
      <xdr:row>22</xdr:row>
      <xdr:rowOff>0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476875" y="33623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 editAs="oneCell">
    <xdr:from>
      <xdr:col>7</xdr:col>
      <xdr:colOff>304800</xdr:colOff>
      <xdr:row>0</xdr:row>
      <xdr:rowOff>76200</xdr:rowOff>
    </xdr:from>
    <xdr:to>
      <xdr:col>10</xdr:col>
      <xdr:colOff>647700</xdr:colOff>
      <xdr:row>5</xdr:row>
      <xdr:rowOff>9525</xdr:rowOff>
    </xdr:to>
    <xdr:pic>
      <xdr:nvPicPr>
        <xdr:cNvPr id="3" name="Picture 4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76200"/>
          <a:ext cx="20097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</xdr:colOff>
      <xdr:row>20</xdr:row>
      <xdr:rowOff>85725</xdr:rowOff>
    </xdr:from>
    <xdr:to>
      <xdr:col>9</xdr:col>
      <xdr:colOff>295275</xdr:colOff>
      <xdr:row>22</xdr:row>
      <xdr:rowOff>0</xdr:rowOff>
    </xdr:to>
    <xdr:sp macro="" textlink="">
      <xdr:nvSpPr>
        <xdr:cNvPr id="4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457950" y="33623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Yield</a:t>
          </a:r>
        </a:p>
      </xdr:txBody>
    </xdr:sp>
    <xdr:clientData/>
  </xdr:twoCellAnchor>
  <xdr:twoCellAnchor>
    <xdr:from>
      <xdr:col>9</xdr:col>
      <xdr:colOff>476250</xdr:colOff>
      <xdr:row>20</xdr:row>
      <xdr:rowOff>85725</xdr:rowOff>
    </xdr:from>
    <xdr:to>
      <xdr:col>11</xdr:col>
      <xdr:colOff>0</xdr:colOff>
      <xdr:row>22</xdr:row>
      <xdr:rowOff>0</xdr:rowOff>
    </xdr:to>
    <xdr:sp macro="" textlink="">
      <xdr:nvSpPr>
        <xdr:cNvPr id="5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7439025" y="33623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6</xdr:col>
      <xdr:colOff>114300</xdr:colOff>
      <xdr:row>24</xdr:row>
      <xdr:rowOff>85725</xdr:rowOff>
    </xdr:from>
    <xdr:to>
      <xdr:col>8</xdr:col>
      <xdr:colOff>38100</xdr:colOff>
      <xdr:row>26</xdr:row>
      <xdr:rowOff>0</xdr:rowOff>
    </xdr:to>
    <xdr:sp macro="" textlink="">
      <xdr:nvSpPr>
        <xdr:cNvPr id="6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5476875" y="4010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8</xdr:col>
      <xdr:colOff>180975</xdr:colOff>
      <xdr:row>24</xdr:row>
      <xdr:rowOff>85725</xdr:rowOff>
    </xdr:from>
    <xdr:to>
      <xdr:col>11</xdr:col>
      <xdr:colOff>0</xdr:colOff>
      <xdr:row>26</xdr:row>
      <xdr:rowOff>0</xdr:rowOff>
    </xdr:to>
    <xdr:sp macro="" textlink="">
      <xdr:nvSpPr>
        <xdr:cNvPr id="7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10350" y="4010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20</xdr:row>
      <xdr:rowOff>90488</xdr:rowOff>
    </xdr:from>
    <xdr:to>
      <xdr:col>7</xdr:col>
      <xdr:colOff>276225</xdr:colOff>
      <xdr:row>22</xdr:row>
      <xdr:rowOff>4763</xdr:rowOff>
    </xdr:to>
    <xdr:sp macro="" textlink="">
      <xdr:nvSpPr>
        <xdr:cNvPr id="2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800725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 editAs="oneCell">
    <xdr:from>
      <xdr:col>8</xdr:col>
      <xdr:colOff>152399</xdr:colOff>
      <xdr:row>0</xdr:row>
      <xdr:rowOff>38099</xdr:rowOff>
    </xdr:from>
    <xdr:to>
      <xdr:col>11</xdr:col>
      <xdr:colOff>550925</xdr:colOff>
      <xdr:row>4</xdr:row>
      <xdr:rowOff>141731</xdr:rowOff>
    </xdr:to>
    <xdr:pic>
      <xdr:nvPicPr>
        <xdr:cNvPr id="3" name="Picture 4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399" y="38099"/>
          <a:ext cx="2208276" cy="827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476250</xdr:colOff>
      <xdr:row>20</xdr:row>
      <xdr:rowOff>90488</xdr:rowOff>
    </xdr:from>
    <xdr:to>
      <xdr:col>9</xdr:col>
      <xdr:colOff>209550</xdr:colOff>
      <xdr:row>22</xdr:row>
      <xdr:rowOff>4763</xdr:rowOff>
    </xdr:to>
    <xdr:sp macro="" textlink="">
      <xdr:nvSpPr>
        <xdr:cNvPr id="4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800850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xdr:twoCellAnchor>
    <xdr:from>
      <xdr:col>11</xdr:col>
      <xdr:colOff>133350</xdr:colOff>
      <xdr:row>20</xdr:row>
      <xdr:rowOff>90488</xdr:rowOff>
    </xdr:from>
    <xdr:to>
      <xdr:col>12</xdr:col>
      <xdr:colOff>304800</xdr:colOff>
      <xdr:row>22</xdr:row>
      <xdr:rowOff>4763</xdr:rowOff>
    </xdr:to>
    <xdr:sp macro="" textlink="">
      <xdr:nvSpPr>
        <xdr:cNvPr id="5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8801100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6</xdr:col>
      <xdr:colOff>114300</xdr:colOff>
      <xdr:row>24</xdr:row>
      <xdr:rowOff>85725</xdr:rowOff>
    </xdr:from>
    <xdr:to>
      <xdr:col>8</xdr:col>
      <xdr:colOff>38100</xdr:colOff>
      <xdr:row>26</xdr:row>
      <xdr:rowOff>0</xdr:rowOff>
    </xdr:to>
    <xdr:sp macro="" textlink="">
      <xdr:nvSpPr>
        <xdr:cNvPr id="6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5476875" y="4010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8</xdr:col>
      <xdr:colOff>180975</xdr:colOff>
      <xdr:row>24</xdr:row>
      <xdr:rowOff>85725</xdr:rowOff>
    </xdr:from>
    <xdr:to>
      <xdr:col>11</xdr:col>
      <xdr:colOff>0</xdr:colOff>
      <xdr:row>26</xdr:row>
      <xdr:rowOff>0</xdr:rowOff>
    </xdr:to>
    <xdr:sp macro="" textlink="">
      <xdr:nvSpPr>
        <xdr:cNvPr id="7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10350" y="4010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9</xdr:col>
      <xdr:colOff>409575</xdr:colOff>
      <xdr:row>20</xdr:row>
      <xdr:rowOff>90488</xdr:rowOff>
    </xdr:from>
    <xdr:to>
      <xdr:col>10</xdr:col>
      <xdr:colOff>609600</xdr:colOff>
      <xdr:row>22</xdr:row>
      <xdr:rowOff>4763</xdr:rowOff>
    </xdr:to>
    <xdr:sp macro="" textlink="">
      <xdr:nvSpPr>
        <xdr:cNvPr id="8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7800975" y="3433763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76200</xdr:rowOff>
    </xdr:from>
    <xdr:to>
      <xdr:col>10</xdr:col>
      <xdr:colOff>561975</xdr:colOff>
      <xdr:row>5</xdr:row>
      <xdr:rowOff>19050</xdr:rowOff>
    </xdr:to>
    <xdr:pic>
      <xdr:nvPicPr>
        <xdr:cNvPr id="3" name="Picture 4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76200"/>
          <a:ext cx="20097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457200</xdr:colOff>
      <xdr:row>11</xdr:row>
      <xdr:rowOff>0</xdr:rowOff>
    </xdr:from>
    <xdr:to>
      <xdr:col>10</xdr:col>
      <xdr:colOff>314325</xdr:colOff>
      <xdr:row>12</xdr:row>
      <xdr:rowOff>76200</xdr:rowOff>
    </xdr:to>
    <xdr:sp macro="" textlink="">
      <xdr:nvSpPr>
        <xdr:cNvPr id="4" name="Text Box 13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7705725" y="180022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85725</xdr:rowOff>
    </xdr:from>
    <xdr:to>
      <xdr:col>7</xdr:col>
      <xdr:colOff>361950</xdr:colOff>
      <xdr:row>27</xdr:row>
      <xdr:rowOff>47625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85725</xdr:rowOff>
    </xdr:from>
    <xdr:to>
      <xdr:col>14</xdr:col>
      <xdr:colOff>447675</xdr:colOff>
      <xdr:row>27</xdr:row>
      <xdr:rowOff>47625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4103" name="Picture 7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152400</xdr:rowOff>
    </xdr:to>
    <xdr:sp macro="" textlink="">
      <xdr:nvSpPr>
        <xdr:cNvPr id="4105" name="Text Box 9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xdr:twoCellAnchor>
    <xdr:from>
      <xdr:col>7</xdr:col>
      <xdr:colOff>180975</xdr:colOff>
      <xdr:row>3</xdr:row>
      <xdr:rowOff>66675</xdr:rowOff>
    </xdr:from>
    <xdr:to>
      <xdr:col>8</xdr:col>
      <xdr:colOff>133350</xdr:colOff>
      <xdr:row>4</xdr:row>
      <xdr:rowOff>152400</xdr:rowOff>
    </xdr:to>
    <xdr:sp macro="" textlink="">
      <xdr:nvSpPr>
        <xdr:cNvPr id="4106" name="Text Box 10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44196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4107" name="Text Box 11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4108" name="Text Box 12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38100</xdr:rowOff>
    </xdr:to>
    <xdr:sp macro="" textlink="">
      <xdr:nvSpPr>
        <xdr:cNvPr id="4109" name="Text Box 1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505700" y="105727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  <xdr:twoCellAnchor>
    <xdr:from>
      <xdr:col>5</xdr:col>
      <xdr:colOff>523875</xdr:colOff>
      <xdr:row>3</xdr:row>
      <xdr:rowOff>66675</xdr:rowOff>
    </xdr:from>
    <xdr:to>
      <xdr:col>7</xdr:col>
      <xdr:colOff>9525</xdr:colOff>
      <xdr:row>4</xdr:row>
      <xdr:rowOff>152400</xdr:rowOff>
    </xdr:to>
    <xdr:sp macro="" textlink="">
      <xdr:nvSpPr>
        <xdr:cNvPr id="10" name="Text Box 5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344805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85725</xdr:rowOff>
    </xdr:from>
    <xdr:to>
      <xdr:col>7</xdr:col>
      <xdr:colOff>361950</xdr:colOff>
      <xdr:row>27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85725</xdr:rowOff>
    </xdr:from>
    <xdr:to>
      <xdr:col>14</xdr:col>
      <xdr:colOff>447675</xdr:colOff>
      <xdr:row>27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4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152400</xdr:rowOff>
    </xdr:to>
    <xdr:sp macro="" textlink="">
      <xdr:nvSpPr>
        <xdr:cNvPr id="5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7</xdr:col>
      <xdr:colOff>209550</xdr:colOff>
      <xdr:row>3</xdr:row>
      <xdr:rowOff>66675</xdr:rowOff>
    </xdr:from>
    <xdr:to>
      <xdr:col>8</xdr:col>
      <xdr:colOff>161925</xdr:colOff>
      <xdr:row>4</xdr:row>
      <xdr:rowOff>152400</xdr:rowOff>
    </xdr:to>
    <xdr:sp macro="" textlink="">
      <xdr:nvSpPr>
        <xdr:cNvPr id="6" name="Text Box 6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4448175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7" name="Text Box 7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8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38100</xdr:rowOff>
    </xdr:to>
    <xdr:sp macro="" textlink="">
      <xdr:nvSpPr>
        <xdr:cNvPr id="9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505700" y="105727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  <xdr:twoCellAnchor>
    <xdr:from>
      <xdr:col>5</xdr:col>
      <xdr:colOff>538163</xdr:colOff>
      <xdr:row>3</xdr:row>
      <xdr:rowOff>66675</xdr:rowOff>
    </xdr:from>
    <xdr:to>
      <xdr:col>7</xdr:col>
      <xdr:colOff>23813</xdr:colOff>
      <xdr:row>4</xdr:row>
      <xdr:rowOff>152400</xdr:rowOff>
    </xdr:to>
    <xdr:sp macro="" textlink="">
      <xdr:nvSpPr>
        <xdr:cNvPr id="10" name="Text Box 5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3462338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85725</xdr:rowOff>
    </xdr:from>
    <xdr:to>
      <xdr:col>7</xdr:col>
      <xdr:colOff>361950</xdr:colOff>
      <xdr:row>27</xdr:row>
      <xdr:rowOff>47625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85725</xdr:rowOff>
    </xdr:from>
    <xdr:to>
      <xdr:col>14</xdr:col>
      <xdr:colOff>447675</xdr:colOff>
      <xdr:row>27</xdr:row>
      <xdr:rowOff>47625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5123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152400</xdr:rowOff>
    </xdr:to>
    <xdr:sp macro="" textlink="">
      <xdr:nvSpPr>
        <xdr:cNvPr id="5124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7</xdr:col>
      <xdr:colOff>209550</xdr:colOff>
      <xdr:row>3</xdr:row>
      <xdr:rowOff>66675</xdr:rowOff>
    </xdr:from>
    <xdr:to>
      <xdr:col>8</xdr:col>
      <xdr:colOff>161925</xdr:colOff>
      <xdr:row>4</xdr:row>
      <xdr:rowOff>152400</xdr:rowOff>
    </xdr:to>
    <xdr:sp macro="" textlink="">
      <xdr:nvSpPr>
        <xdr:cNvPr id="5126" name="Text Box 6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4448175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5127" name="Text Box 7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5128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38100</xdr:rowOff>
    </xdr:to>
    <xdr:sp macro="" textlink="">
      <xdr:nvSpPr>
        <xdr:cNvPr id="5129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505700" y="105727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  <xdr:twoCellAnchor>
    <xdr:from>
      <xdr:col>5</xdr:col>
      <xdr:colOff>538163</xdr:colOff>
      <xdr:row>3</xdr:row>
      <xdr:rowOff>66675</xdr:rowOff>
    </xdr:from>
    <xdr:to>
      <xdr:col>7</xdr:col>
      <xdr:colOff>23813</xdr:colOff>
      <xdr:row>4</xdr:row>
      <xdr:rowOff>152400</xdr:rowOff>
    </xdr:to>
    <xdr:sp macro="" textlink="">
      <xdr:nvSpPr>
        <xdr:cNvPr id="10" name="Text Box 5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3462338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85725</xdr:rowOff>
    </xdr:from>
    <xdr:to>
      <xdr:col>7</xdr:col>
      <xdr:colOff>361950</xdr:colOff>
      <xdr:row>27</xdr:row>
      <xdr:rowOff>47625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85725</xdr:rowOff>
    </xdr:from>
    <xdr:to>
      <xdr:col>14</xdr:col>
      <xdr:colOff>447675</xdr:colOff>
      <xdr:row>27</xdr:row>
      <xdr:rowOff>47625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6147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152400</xdr:rowOff>
    </xdr:to>
    <xdr:sp macro="" textlink="">
      <xdr:nvSpPr>
        <xdr:cNvPr id="6148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519112</xdr:colOff>
      <xdr:row>3</xdr:row>
      <xdr:rowOff>66675</xdr:rowOff>
    </xdr:from>
    <xdr:to>
      <xdr:col>7</xdr:col>
      <xdr:colOff>4762</xdr:colOff>
      <xdr:row>4</xdr:row>
      <xdr:rowOff>152400</xdr:rowOff>
    </xdr:to>
    <xdr:sp macro="" textlink="">
      <xdr:nvSpPr>
        <xdr:cNvPr id="6149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43287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6151" name="Text Box 7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5</xdr:col>
      <xdr:colOff>695325</xdr:colOff>
      <xdr:row>6</xdr:row>
      <xdr:rowOff>85725</xdr:rowOff>
    </xdr:from>
    <xdr:to>
      <xdr:col>8</xdr:col>
      <xdr:colOff>161925</xdr:colOff>
      <xdr:row>7</xdr:row>
      <xdr:rowOff>47625</xdr:rowOff>
    </xdr:to>
    <xdr:sp macro="" textlink="">
      <xdr:nvSpPr>
        <xdr:cNvPr id="6152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3619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38100</xdr:rowOff>
    </xdr:to>
    <xdr:sp macro="" textlink="">
      <xdr:nvSpPr>
        <xdr:cNvPr id="6153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505700" y="105727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  <xdr:twoCellAnchor>
    <xdr:from>
      <xdr:col>7</xdr:col>
      <xdr:colOff>171450</xdr:colOff>
      <xdr:row>3</xdr:row>
      <xdr:rowOff>66675</xdr:rowOff>
    </xdr:from>
    <xdr:to>
      <xdr:col>8</xdr:col>
      <xdr:colOff>123825</xdr:colOff>
      <xdr:row>4</xdr:row>
      <xdr:rowOff>152400</xdr:rowOff>
    </xdr:to>
    <xdr:sp macro="" textlink="">
      <xdr:nvSpPr>
        <xdr:cNvPr id="10" name="Text Box 5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4410075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85725</xdr:rowOff>
    </xdr:from>
    <xdr:to>
      <xdr:col>7</xdr:col>
      <xdr:colOff>361950</xdr:colOff>
      <xdr:row>27</xdr:row>
      <xdr:rowOff>47625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85725</xdr:rowOff>
    </xdr:from>
    <xdr:to>
      <xdr:col>14</xdr:col>
      <xdr:colOff>447675</xdr:colOff>
      <xdr:row>27</xdr:row>
      <xdr:rowOff>47625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7171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152400</xdr:rowOff>
    </xdr:to>
    <xdr:sp macro="" textlink="">
      <xdr:nvSpPr>
        <xdr:cNvPr id="7172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530225</xdr:colOff>
      <xdr:row>3</xdr:row>
      <xdr:rowOff>66675</xdr:rowOff>
    </xdr:from>
    <xdr:to>
      <xdr:col>7</xdr:col>
      <xdr:colOff>15875</xdr:colOff>
      <xdr:row>4</xdr:row>
      <xdr:rowOff>152400</xdr:rowOff>
    </xdr:to>
    <xdr:sp macro="" textlink="">
      <xdr:nvSpPr>
        <xdr:cNvPr id="7173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544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xdr:twoCellAnchor>
    <xdr:from>
      <xdr:col>8</xdr:col>
      <xdr:colOff>323850</xdr:colOff>
      <xdr:row>3</xdr:row>
      <xdr:rowOff>66675</xdr:rowOff>
    </xdr:from>
    <xdr:to>
      <xdr:col>9</xdr:col>
      <xdr:colOff>514350</xdr:colOff>
      <xdr:row>4</xdr:row>
      <xdr:rowOff>152400</xdr:rowOff>
    </xdr:to>
    <xdr:sp macro="" textlink="">
      <xdr:nvSpPr>
        <xdr:cNvPr id="7174" name="Text Box 6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54102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85725</xdr:colOff>
      <xdr:row>6</xdr:row>
      <xdr:rowOff>85725</xdr:rowOff>
    </xdr:from>
    <xdr:to>
      <xdr:col>6</xdr:col>
      <xdr:colOff>419100</xdr:colOff>
      <xdr:row>7</xdr:row>
      <xdr:rowOff>47625</xdr:rowOff>
    </xdr:to>
    <xdr:sp macro="" textlink="">
      <xdr:nvSpPr>
        <xdr:cNvPr id="7176" name="Text Box 8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2476500" y="1343025"/>
          <a:ext cx="16287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Returns to Management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38100</xdr:rowOff>
    </xdr:to>
    <xdr:sp macro="" textlink="">
      <xdr:nvSpPr>
        <xdr:cNvPr id="7177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505700" y="105727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  <xdr:twoCellAnchor>
    <xdr:from>
      <xdr:col>7</xdr:col>
      <xdr:colOff>193675</xdr:colOff>
      <xdr:row>3</xdr:row>
      <xdr:rowOff>66675</xdr:rowOff>
    </xdr:from>
    <xdr:to>
      <xdr:col>8</xdr:col>
      <xdr:colOff>146050</xdr:colOff>
      <xdr:row>4</xdr:row>
      <xdr:rowOff>152400</xdr:rowOff>
    </xdr:to>
    <xdr:sp macro="" textlink="">
      <xdr:nvSpPr>
        <xdr:cNvPr id="10" name="Text Box 5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44323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85725</xdr:rowOff>
    </xdr:from>
    <xdr:to>
      <xdr:col>7</xdr:col>
      <xdr:colOff>361950</xdr:colOff>
      <xdr:row>27</xdr:row>
      <xdr:rowOff>47625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11</xdr:row>
      <xdr:rowOff>85725</xdr:rowOff>
    </xdr:from>
    <xdr:to>
      <xdr:col>14</xdr:col>
      <xdr:colOff>447675</xdr:colOff>
      <xdr:row>27</xdr:row>
      <xdr:rowOff>47625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295275</xdr:colOff>
      <xdr:row>0</xdr:row>
      <xdr:rowOff>76200</xdr:rowOff>
    </xdr:from>
    <xdr:to>
      <xdr:col>13</xdr:col>
      <xdr:colOff>590550</xdr:colOff>
      <xdr:row>2</xdr:row>
      <xdr:rowOff>152400</xdr:rowOff>
    </xdr:to>
    <xdr:pic>
      <xdr:nvPicPr>
        <xdr:cNvPr id="8195" name="Picture 3" descr="strategic logo fi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76200"/>
          <a:ext cx="15144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3</xdr:row>
      <xdr:rowOff>66675</xdr:rowOff>
    </xdr:from>
    <xdr:to>
      <xdr:col>5</xdr:col>
      <xdr:colOff>352425</xdr:colOff>
      <xdr:row>4</xdr:row>
      <xdr:rowOff>152400</xdr:rowOff>
    </xdr:to>
    <xdr:sp macro="" textlink="">
      <xdr:nvSpPr>
        <xdr:cNvPr id="8196" name="Text Box 4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24765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Price</a:t>
          </a:r>
        </a:p>
      </xdr:txBody>
    </xdr:sp>
    <xdr:clientData/>
  </xdr:twoCellAnchor>
  <xdr:twoCellAnchor>
    <xdr:from>
      <xdr:col>5</xdr:col>
      <xdr:colOff>523875</xdr:colOff>
      <xdr:row>3</xdr:row>
      <xdr:rowOff>66675</xdr:rowOff>
    </xdr:from>
    <xdr:to>
      <xdr:col>7</xdr:col>
      <xdr:colOff>9525</xdr:colOff>
      <xdr:row>4</xdr:row>
      <xdr:rowOff>152400</xdr:rowOff>
    </xdr:to>
    <xdr:sp macro="" textlink="">
      <xdr:nvSpPr>
        <xdr:cNvPr id="8197" name="Text Box 5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344805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xdr:twoCellAnchor>
    <xdr:from>
      <xdr:col>8</xdr:col>
      <xdr:colOff>304800</xdr:colOff>
      <xdr:row>3</xdr:row>
      <xdr:rowOff>66675</xdr:rowOff>
    </xdr:from>
    <xdr:to>
      <xdr:col>9</xdr:col>
      <xdr:colOff>495300</xdr:colOff>
      <xdr:row>4</xdr:row>
      <xdr:rowOff>152400</xdr:rowOff>
    </xdr:to>
    <xdr:sp macro="" textlink="">
      <xdr:nvSpPr>
        <xdr:cNvPr id="8198" name="Text Box 6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539115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4</xdr:col>
      <xdr:colOff>95250</xdr:colOff>
      <xdr:row>6</xdr:row>
      <xdr:rowOff>85725</xdr:rowOff>
    </xdr:from>
    <xdr:to>
      <xdr:col>5</xdr:col>
      <xdr:colOff>552450</xdr:colOff>
      <xdr:row>7</xdr:row>
      <xdr:rowOff>47625</xdr:rowOff>
    </xdr:to>
    <xdr:sp macro="" textlink="">
      <xdr:nvSpPr>
        <xdr:cNvPr id="8199" name="Text Box 7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2486025" y="1343025"/>
          <a:ext cx="9906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Gross Margin</a:t>
          </a:r>
        </a:p>
      </xdr:txBody>
    </xdr:sp>
    <xdr:clientData/>
  </xdr:twoCellAnchor>
  <xdr:twoCellAnchor>
    <xdr:from>
      <xdr:col>11</xdr:col>
      <xdr:colOff>590550</xdr:colOff>
      <xdr:row>5</xdr:row>
      <xdr:rowOff>76200</xdr:rowOff>
    </xdr:from>
    <xdr:to>
      <xdr:col>13</xdr:col>
      <xdr:colOff>447675</xdr:colOff>
      <xdr:row>6</xdr:row>
      <xdr:rowOff>38100</xdr:rowOff>
    </xdr:to>
    <xdr:sp macro="" textlink="">
      <xdr:nvSpPr>
        <xdr:cNvPr id="8201" name="Text Box 9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7505700" y="1057275"/>
          <a:ext cx="10763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Main Budget</a:t>
          </a:r>
        </a:p>
      </xdr:txBody>
    </xdr:sp>
    <xdr:clientData/>
  </xdr:twoCellAnchor>
  <xdr:twoCellAnchor>
    <xdr:from>
      <xdr:col>7</xdr:col>
      <xdr:colOff>180975</xdr:colOff>
      <xdr:row>3</xdr:row>
      <xdr:rowOff>66675</xdr:rowOff>
    </xdr:from>
    <xdr:to>
      <xdr:col>8</xdr:col>
      <xdr:colOff>133350</xdr:colOff>
      <xdr:row>4</xdr:row>
      <xdr:rowOff>152400</xdr:rowOff>
    </xdr:to>
    <xdr:sp macro="" textlink="">
      <xdr:nvSpPr>
        <xdr:cNvPr id="10" name="Text Box 5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4419600" y="733425"/>
          <a:ext cx="800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>
            <a:alpha val="80000"/>
          </a:srgbClr>
        </a:solidFill>
        <a:ln w="57150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Weaning 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r%20Feb%2010\From%20Flash\Farm%20Risk%20Analysis%20Toolbox%20Revision%208%20updated%2010_15_2007MVE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gEcon\Hoag\Sorting%20Project\PigAnalysis\Gompertz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r%20Feb%2010\From%20Flash\Documents%20and%20Settings\eihabfathelrahman\Local%20Settings\Temporary%20Internet%20Files\OLK4\Dana's%20work\Farm%20Risk%20Analysis%20Toolbox%20Revision%208%20updated%2010_9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r%20Feb%2010\From%20Flash\histogr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y\Application%20Data\DriveHQ\cacheDir\2830014\Open\srmp\data%20and%20info\XLF%20and%20SOURCE%20EXCL%20FILES\ProfilerMarch2008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r%20Feb%2010\Documents%20and%20Settings\HP_Administrator\My%20Documents\ARSAT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r%20Feb%2010\From%20Flash\ELCE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Risk Analysis Roadmap"/>
      <sheetName val="Risk Aversion Coefficient Data"/>
      <sheetName val="MyData"/>
      <sheetName val="Economic Data Input"/>
      <sheetName val="Environmental Data Input"/>
      <sheetName val="Bootstrapping"/>
      <sheetName val="Statistical Analysis Econ"/>
      <sheetName val="Statistical Analysis Env"/>
      <sheetName val="Multivaraite Stochastic Dominan"/>
      <sheetName val="Correlation Matrix and CSND Z"/>
      <sheetName val="Correlation Matrix and CSND Eco"/>
      <sheetName val="Unsorted Deviates"/>
      <sheetName val="Unsorted Deviates as Percent"/>
      <sheetName val="Sorted Deviates"/>
      <sheetName val="Stochastic Efficiency Econ"/>
      <sheetName val="Stochastic Efficiency Env z "/>
      <sheetName val="CRYSTAL_PERSIST"/>
      <sheetName val="Stop-Light-Data"/>
      <sheetName val="StopLight_Environmental"/>
      <sheetName val="StopLight_Economics"/>
      <sheetName val="Stochastic Efficiency Econ D"/>
      <sheetName val="SERf Methodology"/>
      <sheetName val="Links"/>
      <sheetName val="Cont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1">
          <cell r="B41">
            <v>241.49210323512949</v>
          </cell>
          <cell r="C41">
            <v>369.54790167458464</v>
          </cell>
          <cell r="D41">
            <v>268.43786434737086</v>
          </cell>
        </row>
        <row r="42">
          <cell r="B42">
            <v>452.65268623264205</v>
          </cell>
          <cell r="C42">
            <v>710.92604900623519</v>
          </cell>
          <cell r="D42">
            <v>145.0016271982193</v>
          </cell>
        </row>
        <row r="43">
          <cell r="B43">
            <v>140.00006550783016</v>
          </cell>
          <cell r="C43">
            <v>243.91699536382862</v>
          </cell>
          <cell r="D43">
            <v>41.929508552440325</v>
          </cell>
        </row>
        <row r="44">
          <cell r="B44">
            <v>417.25465903544068</v>
          </cell>
          <cell r="C44">
            <v>546.78370091264867</v>
          </cell>
          <cell r="D44">
            <v>180.97350334044347</v>
          </cell>
        </row>
        <row r="45">
          <cell r="B45">
            <v>187.09017515742028</v>
          </cell>
          <cell r="C45">
            <v>369.22602185674975</v>
          </cell>
          <cell r="D45">
            <v>230.96208807882195</v>
          </cell>
        </row>
        <row r="46">
          <cell r="B46">
            <v>285.6943232418472</v>
          </cell>
          <cell r="C46">
            <v>321.67848627335491</v>
          </cell>
          <cell r="D46">
            <v>195.71778587305383</v>
          </cell>
        </row>
        <row r="47">
          <cell r="B47">
            <v>326.39270618056162</v>
          </cell>
          <cell r="C47">
            <v>355.46193078297887</v>
          </cell>
          <cell r="D47">
            <v>175.66046864792474</v>
          </cell>
        </row>
        <row r="48">
          <cell r="B48">
            <v>2.929153617192469</v>
          </cell>
          <cell r="C48">
            <v>215.6223073585974</v>
          </cell>
          <cell r="D48">
            <v>72.62289774027937</v>
          </cell>
        </row>
        <row r="49">
          <cell r="B49">
            <v>380.70901265326467</v>
          </cell>
          <cell r="C49">
            <v>597.41507660846253</v>
          </cell>
          <cell r="D49">
            <v>361.35318858102022</v>
          </cell>
        </row>
        <row r="50">
          <cell r="B50">
            <v>240.03680460723038</v>
          </cell>
          <cell r="C50">
            <v>422.6194782647994</v>
          </cell>
          <cell r="D50">
            <v>207.64708374172415</v>
          </cell>
        </row>
        <row r="51">
          <cell r="B51">
            <v>218.93169789585806</v>
          </cell>
          <cell r="C51">
            <v>566.54792457908115</v>
          </cell>
          <cell r="D51">
            <v>400.44799127876945</v>
          </cell>
        </row>
        <row r="52">
          <cell r="B52">
            <v>391.24177516624059</v>
          </cell>
          <cell r="C52">
            <v>472.51011753687902</v>
          </cell>
          <cell r="D52">
            <v>138.15628400749537</v>
          </cell>
        </row>
        <row r="53">
          <cell r="B53">
            <v>305.54213168606708</v>
          </cell>
          <cell r="C53">
            <v>511.69062608567629</v>
          </cell>
          <cell r="D53">
            <v>320.91333348311355</v>
          </cell>
        </row>
        <row r="54">
          <cell r="B54">
            <v>137.36520266138524</v>
          </cell>
          <cell r="C54">
            <v>235.94226880678684</v>
          </cell>
          <cell r="D54">
            <v>250.45353798499298</v>
          </cell>
        </row>
        <row r="55">
          <cell r="B55">
            <v>354.1241261559145</v>
          </cell>
          <cell r="C55">
            <v>175.24321125445738</v>
          </cell>
          <cell r="D55">
            <v>128.78422234656358</v>
          </cell>
        </row>
        <row r="56">
          <cell r="B56">
            <v>113.71217263872651</v>
          </cell>
          <cell r="C56">
            <v>282.62136198819439</v>
          </cell>
          <cell r="D56">
            <v>209.7465246934201</v>
          </cell>
        </row>
        <row r="57">
          <cell r="B57">
            <v>135.82506407133513</v>
          </cell>
          <cell r="C57">
            <v>290.02701071368119</v>
          </cell>
          <cell r="D57">
            <v>41.502443096315716</v>
          </cell>
        </row>
        <row r="58">
          <cell r="B58">
            <v>522.50863173780613</v>
          </cell>
          <cell r="C58">
            <v>818.90591432385281</v>
          </cell>
          <cell r="D58">
            <v>472.39536224916139</v>
          </cell>
        </row>
        <row r="59">
          <cell r="B59">
            <v>300.63051062680989</v>
          </cell>
          <cell r="C59">
            <v>399.34742573370522</v>
          </cell>
          <cell r="D59">
            <v>246.43341267145021</v>
          </cell>
        </row>
        <row r="60">
          <cell r="B60">
            <v>178.57030323139779</v>
          </cell>
          <cell r="C60">
            <v>514.9043835333664</v>
          </cell>
          <cell r="D60">
            <v>324.98703892652679</v>
          </cell>
        </row>
        <row r="61">
          <cell r="B61">
            <v>355.95042336310757</v>
          </cell>
          <cell r="C61">
            <v>400.10324272703525</v>
          </cell>
          <cell r="D61">
            <v>189.41632231658792</v>
          </cell>
        </row>
        <row r="62">
          <cell r="B62">
            <v>74.194393056144662</v>
          </cell>
          <cell r="C62">
            <v>129.51817809226952</v>
          </cell>
          <cell r="D62">
            <v>-44.006183801179134</v>
          </cell>
        </row>
        <row r="63">
          <cell r="B63">
            <v>343.81838723068699</v>
          </cell>
          <cell r="C63">
            <v>598.00984215380015</v>
          </cell>
          <cell r="D63">
            <v>225.8085316057057</v>
          </cell>
        </row>
        <row r="64">
          <cell r="B64">
            <v>485.63179121250528</v>
          </cell>
          <cell r="C64">
            <v>578.5477876370494</v>
          </cell>
          <cell r="D64">
            <v>417.8753169535135</v>
          </cell>
        </row>
        <row r="65">
          <cell r="B65">
            <v>95.967255489168878</v>
          </cell>
          <cell r="C65">
            <v>136.35227895104975</v>
          </cell>
          <cell r="D65">
            <v>81.013628292653067</v>
          </cell>
        </row>
        <row r="66">
          <cell r="B66">
            <v>222.38289286934926</v>
          </cell>
          <cell r="C66">
            <v>493.39917756990508</v>
          </cell>
          <cell r="D66">
            <v>165.84678851985987</v>
          </cell>
        </row>
        <row r="67">
          <cell r="B67">
            <v>526.39321718654901</v>
          </cell>
          <cell r="C67">
            <v>859.99835962869747</v>
          </cell>
          <cell r="D67">
            <v>322.98575399185393</v>
          </cell>
        </row>
        <row r="68">
          <cell r="B68">
            <v>291.47885502541715</v>
          </cell>
          <cell r="C68">
            <v>516.83783039365005</v>
          </cell>
          <cell r="D68">
            <v>407.28021925683993</v>
          </cell>
        </row>
        <row r="69">
          <cell r="B69">
            <v>299.58961665440211</v>
          </cell>
          <cell r="C69">
            <v>426.18413798142382</v>
          </cell>
          <cell r="D69">
            <v>238.85495323718331</v>
          </cell>
        </row>
        <row r="70">
          <cell r="B70">
            <v>188.8803998573124</v>
          </cell>
          <cell r="C70">
            <v>368.15756300071939</v>
          </cell>
          <cell r="D70">
            <v>102.18257557466865</v>
          </cell>
        </row>
        <row r="71">
          <cell r="B71">
            <v>123.95563317267369</v>
          </cell>
          <cell r="C71">
            <v>317.05197872943216</v>
          </cell>
          <cell r="D71">
            <v>190.26427189121321</v>
          </cell>
        </row>
        <row r="72">
          <cell r="B72">
            <v>445.35198764455885</v>
          </cell>
          <cell r="C72">
            <v>554.17259870357827</v>
          </cell>
          <cell r="D72">
            <v>359.25934463615317</v>
          </cell>
        </row>
        <row r="73">
          <cell r="B73">
            <v>144.69681008411453</v>
          </cell>
          <cell r="C73">
            <v>391.19034349248483</v>
          </cell>
          <cell r="D73">
            <v>117.08710568840256</v>
          </cell>
        </row>
        <row r="74">
          <cell r="B74">
            <v>-91.550707132451578</v>
          </cell>
          <cell r="C74">
            <v>230.32774198047309</v>
          </cell>
          <cell r="D74">
            <v>93.794200411382235</v>
          </cell>
        </row>
        <row r="75">
          <cell r="B75">
            <v>419.73087146725862</v>
          </cell>
          <cell r="C75">
            <v>350.26257570983449</v>
          </cell>
          <cell r="D75">
            <v>119.44019633411365</v>
          </cell>
        </row>
        <row r="76">
          <cell r="B76">
            <v>189.7528018963597</v>
          </cell>
          <cell r="C76">
            <v>512.28516634908453</v>
          </cell>
          <cell r="D76">
            <v>240.60077551550236</v>
          </cell>
        </row>
        <row r="77">
          <cell r="B77">
            <v>375.77203703296459</v>
          </cell>
          <cell r="C77">
            <v>540.69782843741211</v>
          </cell>
          <cell r="D77">
            <v>212.21171845383407</v>
          </cell>
        </row>
        <row r="78">
          <cell r="B78">
            <v>366.59674594469618</v>
          </cell>
          <cell r="C78">
            <v>773.94449095500363</v>
          </cell>
          <cell r="D78">
            <v>422.22930940750535</v>
          </cell>
        </row>
        <row r="79">
          <cell r="B79">
            <v>311.05416221630611</v>
          </cell>
          <cell r="C79">
            <v>456.03341705548985</v>
          </cell>
          <cell r="D79">
            <v>281.79953476345145</v>
          </cell>
        </row>
        <row r="80">
          <cell r="B80">
            <v>154.1290693409664</v>
          </cell>
          <cell r="C80">
            <v>349.25717495078908</v>
          </cell>
          <cell r="D80">
            <v>206.62559516894248</v>
          </cell>
        </row>
        <row r="81">
          <cell r="B81">
            <v>-101.75835479048692</v>
          </cell>
          <cell r="C81">
            <v>144.17081240189088</v>
          </cell>
          <cell r="D81">
            <v>63.451008966041258</v>
          </cell>
        </row>
        <row r="82">
          <cell r="B82">
            <v>288.01920855817281</v>
          </cell>
          <cell r="C82">
            <v>340.45562230681884</v>
          </cell>
          <cell r="D82">
            <v>305.76181418392468</v>
          </cell>
        </row>
        <row r="83">
          <cell r="B83">
            <v>204.59578638109039</v>
          </cell>
          <cell r="C83">
            <v>280.29226020274371</v>
          </cell>
          <cell r="D83">
            <v>119.80529700322506</v>
          </cell>
        </row>
        <row r="84">
          <cell r="B84">
            <v>238.94512869128889</v>
          </cell>
          <cell r="C84">
            <v>300.91098146494039</v>
          </cell>
          <cell r="D84">
            <v>168.77628522416745</v>
          </cell>
        </row>
        <row r="85">
          <cell r="B85">
            <v>322.35527269892907</v>
          </cell>
          <cell r="C85">
            <v>421.50794565848668</v>
          </cell>
          <cell r="D85">
            <v>312.25110425884162</v>
          </cell>
        </row>
        <row r="86">
          <cell r="B86">
            <v>374.6076407573899</v>
          </cell>
          <cell r="C86">
            <v>609.61723131760868</v>
          </cell>
          <cell r="D86">
            <v>500.22017031747163</v>
          </cell>
        </row>
        <row r="87">
          <cell r="B87">
            <v>475.45893554561428</v>
          </cell>
          <cell r="C87">
            <v>551.61943594125694</v>
          </cell>
          <cell r="D87">
            <v>260.06044296916758</v>
          </cell>
        </row>
        <row r="88">
          <cell r="B88">
            <v>299.97981063141447</v>
          </cell>
          <cell r="C88">
            <v>331.53350821138963</v>
          </cell>
          <cell r="D88">
            <v>114.87359607249292</v>
          </cell>
        </row>
        <row r="89">
          <cell r="B89">
            <v>-69.804869870830373</v>
          </cell>
          <cell r="C89">
            <v>272.28306640117182</v>
          </cell>
          <cell r="D89">
            <v>206.79400459899341</v>
          </cell>
        </row>
        <row r="90">
          <cell r="B90">
            <v>197.29673774288142</v>
          </cell>
          <cell r="C90">
            <v>302.15573746143116</v>
          </cell>
          <cell r="D90">
            <v>202.18791916258272</v>
          </cell>
        </row>
        <row r="91">
          <cell r="B91">
            <v>480.74020644564155</v>
          </cell>
          <cell r="C91">
            <v>772.27244049483284</v>
          </cell>
          <cell r="D91">
            <v>363.7340286284458</v>
          </cell>
        </row>
        <row r="92">
          <cell r="B92">
            <v>393.64063129142147</v>
          </cell>
          <cell r="C92">
            <v>454.99324273385156</v>
          </cell>
          <cell r="D92">
            <v>367.3706185067673</v>
          </cell>
        </row>
        <row r="93">
          <cell r="B93">
            <v>98.521458155715862</v>
          </cell>
          <cell r="C93">
            <v>231.50738241346016</v>
          </cell>
          <cell r="D93">
            <v>238.00821451192141</v>
          </cell>
        </row>
        <row r="94">
          <cell r="B94">
            <v>420.0397454342837</v>
          </cell>
          <cell r="C94">
            <v>656.31557659255009</v>
          </cell>
          <cell r="D94">
            <v>383.75416490519603</v>
          </cell>
        </row>
        <row r="95">
          <cell r="B95">
            <v>127.82572104288346</v>
          </cell>
          <cell r="C95">
            <v>284.87905895710526</v>
          </cell>
          <cell r="D95">
            <v>288.21877447385327</v>
          </cell>
        </row>
        <row r="96">
          <cell r="B96">
            <v>268.70673577502453</v>
          </cell>
          <cell r="C96">
            <v>401.92536016516686</v>
          </cell>
          <cell r="D96">
            <v>229.00079516721226</v>
          </cell>
        </row>
        <row r="97">
          <cell r="B97">
            <v>390.54890097832941</v>
          </cell>
          <cell r="C97">
            <v>384.19814578547545</v>
          </cell>
          <cell r="D97">
            <v>337.5816599900628</v>
          </cell>
        </row>
        <row r="98">
          <cell r="B98">
            <v>475.67161391231372</v>
          </cell>
          <cell r="C98">
            <v>607.86308956310791</v>
          </cell>
          <cell r="D98">
            <v>352.04198502681419</v>
          </cell>
        </row>
        <row r="99">
          <cell r="B99">
            <v>475.69976151929006</v>
          </cell>
          <cell r="C99">
            <v>617.36822189319162</v>
          </cell>
          <cell r="D99">
            <v>264.95847180543996</v>
          </cell>
        </row>
        <row r="100">
          <cell r="B100">
            <v>264.97423511898177</v>
          </cell>
          <cell r="C100">
            <v>450.87496530978819</v>
          </cell>
          <cell r="D100">
            <v>280.71964275529621</v>
          </cell>
        </row>
        <row r="101">
          <cell r="B101">
            <v>38.36611982121309</v>
          </cell>
          <cell r="C101">
            <v>87.28792241113149</v>
          </cell>
          <cell r="D101">
            <v>259.22827479021271</v>
          </cell>
        </row>
        <row r="102">
          <cell r="B102">
            <v>273.76522010993068</v>
          </cell>
          <cell r="C102">
            <v>508.4251505367364</v>
          </cell>
          <cell r="D102">
            <v>268.82477802093479</v>
          </cell>
        </row>
        <row r="103">
          <cell r="B103">
            <v>577.76959808525589</v>
          </cell>
          <cell r="C103">
            <v>583.77672112282221</v>
          </cell>
          <cell r="D103">
            <v>239.99998345035431</v>
          </cell>
        </row>
        <row r="104">
          <cell r="B104">
            <v>179.80145561845922</v>
          </cell>
          <cell r="C104">
            <v>436.20597620926162</v>
          </cell>
          <cell r="D104">
            <v>63.189504364081756</v>
          </cell>
        </row>
        <row r="105">
          <cell r="B105">
            <v>94.134139424113812</v>
          </cell>
          <cell r="C105">
            <v>278.35474541588928</v>
          </cell>
          <cell r="D105">
            <v>243.28572252636894</v>
          </cell>
        </row>
        <row r="106">
          <cell r="B106">
            <v>14.463174658214371</v>
          </cell>
          <cell r="C106">
            <v>95.244212095050102</v>
          </cell>
          <cell r="D106">
            <v>78.307937420118265</v>
          </cell>
        </row>
        <row r="107">
          <cell r="B107">
            <v>-94.658652754772049</v>
          </cell>
          <cell r="C107">
            <v>140.02565834065314</v>
          </cell>
          <cell r="D107">
            <v>71.245942650332836</v>
          </cell>
        </row>
        <row r="108">
          <cell r="B108">
            <v>331.91533139806086</v>
          </cell>
          <cell r="C108">
            <v>529.11052143650704</v>
          </cell>
          <cell r="D108">
            <v>271.06350443211625</v>
          </cell>
        </row>
        <row r="109">
          <cell r="B109">
            <v>468.90590290800588</v>
          </cell>
          <cell r="C109">
            <v>712.02116033884386</v>
          </cell>
          <cell r="D109">
            <v>390.45293356356945</v>
          </cell>
        </row>
        <row r="110">
          <cell r="B110">
            <v>303.06469759310829</v>
          </cell>
          <cell r="C110">
            <v>415.98979354336797</v>
          </cell>
          <cell r="D110">
            <v>96.782367712331791</v>
          </cell>
        </row>
        <row r="111">
          <cell r="B111">
            <v>474.45730433522363</v>
          </cell>
          <cell r="C111">
            <v>709.72051495882613</v>
          </cell>
          <cell r="D111">
            <v>196.15813014096614</v>
          </cell>
        </row>
        <row r="112">
          <cell r="B112">
            <v>332.029159569912</v>
          </cell>
          <cell r="C112">
            <v>509.95776025452739</v>
          </cell>
          <cell r="D112">
            <v>322.66030706915848</v>
          </cell>
        </row>
        <row r="113">
          <cell r="B113">
            <v>600.71685837915516</v>
          </cell>
          <cell r="C113">
            <v>666.7534502535633</v>
          </cell>
          <cell r="D113">
            <v>480.66181176431769</v>
          </cell>
        </row>
        <row r="114">
          <cell r="B114">
            <v>334.76002275983063</v>
          </cell>
          <cell r="C114">
            <v>556.86767087583962</v>
          </cell>
          <cell r="D114">
            <v>262.2568807629425</v>
          </cell>
        </row>
        <row r="115">
          <cell r="B115">
            <v>552.76824824485823</v>
          </cell>
          <cell r="C115">
            <v>636.12483215768634</v>
          </cell>
          <cell r="D115">
            <v>475.87349092346687</v>
          </cell>
        </row>
        <row r="116">
          <cell r="B116">
            <v>298.5537927385854</v>
          </cell>
          <cell r="C116">
            <v>420.92312956455487</v>
          </cell>
          <cell r="D116">
            <v>141.53815234577195</v>
          </cell>
        </row>
        <row r="117">
          <cell r="B117">
            <v>308.68679555466554</v>
          </cell>
          <cell r="C117">
            <v>500.06677322360247</v>
          </cell>
          <cell r="D117">
            <v>194.41703525708206</v>
          </cell>
        </row>
        <row r="118">
          <cell r="B118">
            <v>496.69626556971883</v>
          </cell>
          <cell r="C118">
            <v>624.47614773675809</v>
          </cell>
          <cell r="D118">
            <v>249.41675641640711</v>
          </cell>
        </row>
        <row r="119">
          <cell r="B119">
            <v>276.79234043242531</v>
          </cell>
          <cell r="C119">
            <v>261.93946288890805</v>
          </cell>
          <cell r="D119">
            <v>171.20004463141214</v>
          </cell>
        </row>
        <row r="120">
          <cell r="B120">
            <v>102.33298193004444</v>
          </cell>
          <cell r="C120">
            <v>20.709582258763248</v>
          </cell>
          <cell r="D120">
            <v>-22.615364091144727</v>
          </cell>
        </row>
        <row r="121">
          <cell r="B121">
            <v>138.22862009001108</v>
          </cell>
          <cell r="C121">
            <v>272.43385606567119</v>
          </cell>
          <cell r="D121">
            <v>349.6985668087475</v>
          </cell>
        </row>
        <row r="122">
          <cell r="B122">
            <v>148.1900245990073</v>
          </cell>
          <cell r="C122">
            <v>261.34950990014687</v>
          </cell>
          <cell r="D122">
            <v>180.72264230301607</v>
          </cell>
        </row>
        <row r="123">
          <cell r="B123">
            <v>232.61383231324305</v>
          </cell>
          <cell r="C123">
            <v>324.42959208617617</v>
          </cell>
          <cell r="D123">
            <v>57.5185081024608</v>
          </cell>
        </row>
        <row r="124">
          <cell r="B124">
            <v>108.5906066412482</v>
          </cell>
          <cell r="C124">
            <v>332.0533538605078</v>
          </cell>
          <cell r="D124">
            <v>272.45813220910776</v>
          </cell>
        </row>
        <row r="125">
          <cell r="B125">
            <v>220.60926137941317</v>
          </cell>
          <cell r="C125">
            <v>445.5650158217901</v>
          </cell>
          <cell r="D125">
            <v>279.64865156375157</v>
          </cell>
        </row>
        <row r="126">
          <cell r="B126">
            <v>106.06828253819197</v>
          </cell>
          <cell r="C126">
            <v>251.49566890873137</v>
          </cell>
          <cell r="D126">
            <v>126.46859750993723</v>
          </cell>
        </row>
        <row r="127">
          <cell r="B127">
            <v>441.09480722399292</v>
          </cell>
          <cell r="C127">
            <v>562.35022331358118</v>
          </cell>
          <cell r="D127">
            <v>172.48081199785923</v>
          </cell>
        </row>
        <row r="128">
          <cell r="B128">
            <v>331.45346897757281</v>
          </cell>
          <cell r="C128">
            <v>382.8451355518456</v>
          </cell>
          <cell r="D128">
            <v>205.17621156720395</v>
          </cell>
        </row>
        <row r="129">
          <cell r="B129">
            <v>322.78111312720779</v>
          </cell>
          <cell r="C129">
            <v>375.85066503560085</v>
          </cell>
          <cell r="D129">
            <v>36.0457466745967</v>
          </cell>
        </row>
        <row r="130">
          <cell r="B130">
            <v>442.75017720198525</v>
          </cell>
          <cell r="C130">
            <v>729.63226767886238</v>
          </cell>
          <cell r="D130">
            <v>417.77246877367816</v>
          </cell>
        </row>
        <row r="131">
          <cell r="B131">
            <v>130.05115201220281</v>
          </cell>
          <cell r="C131">
            <v>260.0499365592205</v>
          </cell>
          <cell r="D131">
            <v>-14.044120984233132</v>
          </cell>
        </row>
        <row r="132">
          <cell r="B132">
            <v>386.02182693078578</v>
          </cell>
          <cell r="C132">
            <v>573.42194585687605</v>
          </cell>
          <cell r="D132">
            <v>225.81084575132317</v>
          </cell>
        </row>
        <row r="133">
          <cell r="B133">
            <v>229.67105216110397</v>
          </cell>
          <cell r="C133">
            <v>392.47508979792235</v>
          </cell>
          <cell r="D133">
            <v>251.05858018339316</v>
          </cell>
        </row>
        <row r="134">
          <cell r="B134">
            <v>351.86778323278833</v>
          </cell>
          <cell r="C134">
            <v>486.51050799466668</v>
          </cell>
          <cell r="D134">
            <v>310.28815654710013</v>
          </cell>
        </row>
        <row r="135">
          <cell r="B135">
            <v>316.79221225062645</v>
          </cell>
          <cell r="C135">
            <v>445.59540020746715</v>
          </cell>
          <cell r="D135">
            <v>293.04916530054658</v>
          </cell>
        </row>
        <row r="136">
          <cell r="B136">
            <v>367.1052816569528</v>
          </cell>
          <cell r="C136">
            <v>625.7913498884302</v>
          </cell>
          <cell r="D136">
            <v>489.30828702564725</v>
          </cell>
        </row>
        <row r="137">
          <cell r="B137">
            <v>317.18503653380247</v>
          </cell>
          <cell r="C137">
            <v>295.31405314939832</v>
          </cell>
          <cell r="D137">
            <v>232.12432795278357</v>
          </cell>
        </row>
        <row r="138">
          <cell r="B138">
            <v>395.23325200176959</v>
          </cell>
          <cell r="C138">
            <v>439.62483079530693</v>
          </cell>
          <cell r="D138">
            <v>330.94746890612623</v>
          </cell>
        </row>
        <row r="139">
          <cell r="B139">
            <v>236.83633580080811</v>
          </cell>
          <cell r="C139">
            <v>537.24445957531998</v>
          </cell>
          <cell r="D139">
            <v>342.55202514872502</v>
          </cell>
        </row>
        <row r="140">
          <cell r="B140">
            <v>348.5970526463588</v>
          </cell>
          <cell r="C140">
            <v>450.81974869194852</v>
          </cell>
          <cell r="D140">
            <v>206.3482794032945</v>
          </cell>
        </row>
        <row r="141">
          <cell r="B141">
            <v>241.0539379398829</v>
          </cell>
          <cell r="C141">
            <v>350.61199537327911</v>
          </cell>
          <cell r="D141">
            <v>245.94260798503771</v>
          </cell>
        </row>
        <row r="142">
          <cell r="B142">
            <v>235.64745773163483</v>
          </cell>
          <cell r="C142">
            <v>363.84386263658456</v>
          </cell>
          <cell r="D142">
            <v>285.40238858025538</v>
          </cell>
        </row>
        <row r="143">
          <cell r="B143">
            <v>220.53461139295538</v>
          </cell>
          <cell r="C143">
            <v>405.43330061657156</v>
          </cell>
          <cell r="D143">
            <v>413.11024205279159</v>
          </cell>
        </row>
        <row r="144">
          <cell r="B144">
            <v>269.40740720689149</v>
          </cell>
          <cell r="C144">
            <v>381.36018589278007</v>
          </cell>
          <cell r="D144">
            <v>95.009182559069274</v>
          </cell>
        </row>
        <row r="145">
          <cell r="B145">
            <v>183.88671852787564</v>
          </cell>
          <cell r="C145">
            <v>382.56185266010277</v>
          </cell>
          <cell r="D145">
            <v>160.79351422196294</v>
          </cell>
        </row>
        <row r="146">
          <cell r="B146">
            <v>308.89417220302317</v>
          </cell>
          <cell r="C146">
            <v>429.67282524762408</v>
          </cell>
          <cell r="D146">
            <v>284.44322528096183</v>
          </cell>
        </row>
        <row r="147">
          <cell r="B147">
            <v>316.74392793257613</v>
          </cell>
          <cell r="C147">
            <v>574.43963981694617</v>
          </cell>
          <cell r="D147">
            <v>208.15626155239235</v>
          </cell>
        </row>
        <row r="148">
          <cell r="B148">
            <v>158.59835975871175</v>
          </cell>
          <cell r="C148">
            <v>314.77096746400031</v>
          </cell>
          <cell r="D148">
            <v>241.30379295054277</v>
          </cell>
        </row>
        <row r="149">
          <cell r="B149">
            <v>271.82703267131762</v>
          </cell>
          <cell r="C149">
            <v>508.1740159922677</v>
          </cell>
          <cell r="D149">
            <v>229.81353929150185</v>
          </cell>
        </row>
        <row r="150">
          <cell r="B150">
            <v>640.60950687765421</v>
          </cell>
          <cell r="C150">
            <v>721.38353642715094</v>
          </cell>
          <cell r="D150">
            <v>386.98674494202999</v>
          </cell>
        </row>
        <row r="151">
          <cell r="B151">
            <v>236.62820571201217</v>
          </cell>
          <cell r="C151">
            <v>342.68689346562149</v>
          </cell>
          <cell r="D151">
            <v>253.43195999242303</v>
          </cell>
        </row>
        <row r="152">
          <cell r="B152">
            <v>510.03464214982534</v>
          </cell>
          <cell r="C152">
            <v>451.10889675398147</v>
          </cell>
          <cell r="D152">
            <v>271.35861527353524</v>
          </cell>
        </row>
        <row r="153">
          <cell r="B153">
            <v>115.79511065279672</v>
          </cell>
          <cell r="C153">
            <v>314.50722705936727</v>
          </cell>
          <cell r="D153">
            <v>40.72731667905461</v>
          </cell>
        </row>
        <row r="154">
          <cell r="B154">
            <v>203.33359338292362</v>
          </cell>
          <cell r="C154">
            <v>307.73486434203244</v>
          </cell>
          <cell r="D154">
            <v>213.50886682614623</v>
          </cell>
        </row>
        <row r="155">
          <cell r="B155">
            <v>170.53572814558561</v>
          </cell>
          <cell r="C155">
            <v>136.0030279703999</v>
          </cell>
          <cell r="D155">
            <v>128.28142146241126</v>
          </cell>
        </row>
        <row r="156">
          <cell r="B156">
            <v>113.25469774366817</v>
          </cell>
          <cell r="C156">
            <v>271.25045303274237</v>
          </cell>
          <cell r="D156">
            <v>287.54275450427275</v>
          </cell>
        </row>
        <row r="157">
          <cell r="B157">
            <v>228.88359597712679</v>
          </cell>
          <cell r="C157">
            <v>420.36820779583303</v>
          </cell>
          <cell r="D157">
            <v>127.94318029296662</v>
          </cell>
        </row>
        <row r="158">
          <cell r="B158">
            <v>374.34258546025364</v>
          </cell>
          <cell r="C158">
            <v>385.45224285381249</v>
          </cell>
          <cell r="D158">
            <v>108.74892405440451</v>
          </cell>
        </row>
        <row r="159">
          <cell r="B159">
            <v>593.24380914002131</v>
          </cell>
          <cell r="C159">
            <v>680.24121238098371</v>
          </cell>
          <cell r="D159">
            <v>299.01261245235025</v>
          </cell>
        </row>
        <row r="160">
          <cell r="B160">
            <v>206.22188615906728</v>
          </cell>
          <cell r="C160">
            <v>289.6860170125197</v>
          </cell>
          <cell r="D160">
            <v>43.538578694746377</v>
          </cell>
        </row>
        <row r="161">
          <cell r="B161">
            <v>216.84397719286039</v>
          </cell>
          <cell r="C161">
            <v>487.196239392569</v>
          </cell>
          <cell r="D161">
            <v>303.49532390804575</v>
          </cell>
        </row>
        <row r="162">
          <cell r="B162">
            <v>173.87049573040423</v>
          </cell>
          <cell r="C162">
            <v>483.39041379851335</v>
          </cell>
          <cell r="D162">
            <v>236.04912912947489</v>
          </cell>
        </row>
        <row r="163">
          <cell r="B163">
            <v>601.20631683121633</v>
          </cell>
          <cell r="C163">
            <v>599.81594523247929</v>
          </cell>
          <cell r="D163">
            <v>329.18681500246231</v>
          </cell>
        </row>
        <row r="164">
          <cell r="B164">
            <v>398.54167194982904</v>
          </cell>
          <cell r="C164">
            <v>349.10164143460253</v>
          </cell>
          <cell r="D164">
            <v>226.47139462413949</v>
          </cell>
        </row>
        <row r="165">
          <cell r="B165">
            <v>345.6456638386851</v>
          </cell>
          <cell r="C165">
            <v>644.94511142355805</v>
          </cell>
          <cell r="D165">
            <v>200.42408037686312</v>
          </cell>
        </row>
        <row r="166">
          <cell r="B166">
            <v>325.94593949060828</v>
          </cell>
          <cell r="C166">
            <v>455.46135897404247</v>
          </cell>
          <cell r="D166">
            <v>201.14965284260649</v>
          </cell>
        </row>
        <row r="167">
          <cell r="B167">
            <v>256.24760157439243</v>
          </cell>
          <cell r="C167">
            <v>369.55691677637793</v>
          </cell>
          <cell r="D167">
            <v>297.4451496253763</v>
          </cell>
        </row>
        <row r="168">
          <cell r="B168">
            <v>510.96022736691464</v>
          </cell>
          <cell r="C168">
            <v>848.11784276207482</v>
          </cell>
          <cell r="D168">
            <v>410.60106484493951</v>
          </cell>
        </row>
        <row r="169">
          <cell r="B169">
            <v>207.12002831935004</v>
          </cell>
          <cell r="C169">
            <v>352.5240664549371</v>
          </cell>
          <cell r="D169">
            <v>183.41284993634744</v>
          </cell>
        </row>
        <row r="170">
          <cell r="B170">
            <v>380.58158678587961</v>
          </cell>
          <cell r="C170">
            <v>324.92585170046755</v>
          </cell>
          <cell r="D170">
            <v>386.58073350174834</v>
          </cell>
        </row>
        <row r="171">
          <cell r="B171">
            <v>421.05103074465478</v>
          </cell>
          <cell r="C171">
            <v>469.3372603297654</v>
          </cell>
          <cell r="D171">
            <v>256.09428288586832</v>
          </cell>
        </row>
        <row r="172">
          <cell r="B172">
            <v>249.99195167110298</v>
          </cell>
          <cell r="C172">
            <v>361.93803505844625</v>
          </cell>
          <cell r="D172">
            <v>178.55814977559697</v>
          </cell>
        </row>
        <row r="173">
          <cell r="B173">
            <v>648.00509419763944</v>
          </cell>
          <cell r="C173">
            <v>566.64148647400532</v>
          </cell>
          <cell r="D173">
            <v>438.79214626666328</v>
          </cell>
        </row>
        <row r="174">
          <cell r="B174">
            <v>211.58900832580088</v>
          </cell>
          <cell r="C174">
            <v>307.94194467682212</v>
          </cell>
          <cell r="D174">
            <v>208.27553547660338</v>
          </cell>
        </row>
        <row r="175">
          <cell r="B175">
            <v>104.29540173973717</v>
          </cell>
          <cell r="C175">
            <v>219.55955406368514</v>
          </cell>
          <cell r="D175">
            <v>82.486493662051259</v>
          </cell>
        </row>
        <row r="176">
          <cell r="B176">
            <v>-81.746842258579534</v>
          </cell>
          <cell r="C176">
            <v>100.00565852741562</v>
          </cell>
          <cell r="D176">
            <v>-99.485209881405126</v>
          </cell>
        </row>
        <row r="177">
          <cell r="B177">
            <v>423.2828903479359</v>
          </cell>
          <cell r="C177">
            <v>478.65374345529222</v>
          </cell>
          <cell r="D177">
            <v>332.39241220978528</v>
          </cell>
        </row>
        <row r="178">
          <cell r="B178">
            <v>486.55416823737772</v>
          </cell>
          <cell r="C178">
            <v>589.85066999402568</v>
          </cell>
          <cell r="D178">
            <v>314.93205224225966</v>
          </cell>
        </row>
        <row r="179">
          <cell r="B179">
            <v>400.16044539013728</v>
          </cell>
          <cell r="C179">
            <v>451.59176060070064</v>
          </cell>
          <cell r="D179">
            <v>290.69248130926303</v>
          </cell>
        </row>
        <row r="180">
          <cell r="B180">
            <v>696.9908626101037</v>
          </cell>
          <cell r="C180">
            <v>887.58518962699486</v>
          </cell>
          <cell r="D180">
            <v>323.70711000650721</v>
          </cell>
        </row>
        <row r="181">
          <cell r="B181">
            <v>316.89615420655326</v>
          </cell>
          <cell r="C181">
            <v>723.47570547800706</v>
          </cell>
          <cell r="D181">
            <v>401.6708155586885</v>
          </cell>
        </row>
        <row r="182">
          <cell r="B182">
            <v>307.05093916904639</v>
          </cell>
          <cell r="C182">
            <v>384.81077360596782</v>
          </cell>
          <cell r="D182">
            <v>312.79104324895115</v>
          </cell>
        </row>
        <row r="183">
          <cell r="B183">
            <v>462.12715800048278</v>
          </cell>
          <cell r="C183">
            <v>702.38249628095161</v>
          </cell>
          <cell r="D183">
            <v>380.08438641756908</v>
          </cell>
        </row>
        <row r="184">
          <cell r="B184">
            <v>431.98203372162357</v>
          </cell>
          <cell r="C184">
            <v>475.60059199569145</v>
          </cell>
          <cell r="D184">
            <v>305.15886878495849</v>
          </cell>
        </row>
        <row r="185">
          <cell r="B185">
            <v>340.05665665024605</v>
          </cell>
          <cell r="C185">
            <v>503.73205872126147</v>
          </cell>
          <cell r="D185">
            <v>262.76311907090496</v>
          </cell>
        </row>
        <row r="186">
          <cell r="B186">
            <v>594.1456983529506</v>
          </cell>
          <cell r="C186">
            <v>781.943476982064</v>
          </cell>
          <cell r="D186">
            <v>421.26998225680404</v>
          </cell>
        </row>
        <row r="187">
          <cell r="B187">
            <v>294.1183008784551</v>
          </cell>
          <cell r="C187">
            <v>308.6009520665225</v>
          </cell>
          <cell r="D187">
            <v>19.209953528532452</v>
          </cell>
        </row>
        <row r="188">
          <cell r="B188">
            <v>411.88246211087051</v>
          </cell>
          <cell r="C188">
            <v>679.10231766808522</v>
          </cell>
          <cell r="D188">
            <v>402.1683649674319</v>
          </cell>
        </row>
        <row r="189">
          <cell r="B189">
            <v>447.70450305178878</v>
          </cell>
          <cell r="C189">
            <v>681.95092810502297</v>
          </cell>
          <cell r="D189">
            <v>353.91049510484532</v>
          </cell>
        </row>
        <row r="190">
          <cell r="B190">
            <v>491.06296835928049</v>
          </cell>
          <cell r="C190">
            <v>705.19987566773534</v>
          </cell>
          <cell r="D190">
            <v>432.34096493220483</v>
          </cell>
        </row>
        <row r="191">
          <cell r="B191">
            <v>242.09337107334864</v>
          </cell>
          <cell r="C191">
            <v>367.35793483975243</v>
          </cell>
          <cell r="D191">
            <v>223.23783996828959</v>
          </cell>
        </row>
        <row r="192">
          <cell r="B192">
            <v>313.2978011096867</v>
          </cell>
          <cell r="C192">
            <v>543.27951751147248</v>
          </cell>
          <cell r="D192">
            <v>195.92776548707866</v>
          </cell>
        </row>
        <row r="193">
          <cell r="B193">
            <v>315.09066936872182</v>
          </cell>
          <cell r="C193">
            <v>369.80996701732613</v>
          </cell>
          <cell r="D193">
            <v>360.18877672110148</v>
          </cell>
        </row>
        <row r="194">
          <cell r="B194">
            <v>317.54927922478356</v>
          </cell>
          <cell r="C194">
            <v>669.50403223390992</v>
          </cell>
          <cell r="D194">
            <v>425.03808520563155</v>
          </cell>
        </row>
        <row r="195">
          <cell r="B195">
            <v>377.03952415746807</v>
          </cell>
          <cell r="C195">
            <v>432.96642578438878</v>
          </cell>
          <cell r="D195">
            <v>323.09355036562749</v>
          </cell>
        </row>
        <row r="196">
          <cell r="B196">
            <v>300.80028590610686</v>
          </cell>
          <cell r="C196">
            <v>478.32368735868891</v>
          </cell>
          <cell r="D196">
            <v>168.05374714137452</v>
          </cell>
        </row>
        <row r="197">
          <cell r="B197">
            <v>199.26555943869718</v>
          </cell>
          <cell r="C197">
            <v>480.13215922435768</v>
          </cell>
          <cell r="D197">
            <v>322.11005199365115</v>
          </cell>
        </row>
        <row r="198">
          <cell r="B198">
            <v>166.09632534606953</v>
          </cell>
          <cell r="C198">
            <v>286.36159590910688</v>
          </cell>
          <cell r="D198">
            <v>109.23779275438585</v>
          </cell>
        </row>
        <row r="199">
          <cell r="B199">
            <v>146.97005401548873</v>
          </cell>
          <cell r="C199">
            <v>550.71754609432128</v>
          </cell>
          <cell r="D199">
            <v>252.67008421415261</v>
          </cell>
        </row>
        <row r="200">
          <cell r="B200">
            <v>273.51546870584127</v>
          </cell>
          <cell r="C200">
            <v>283.27686428579966</v>
          </cell>
          <cell r="D200">
            <v>55.310603972155377</v>
          </cell>
        </row>
        <row r="201">
          <cell r="B201">
            <v>343.52291507811555</v>
          </cell>
          <cell r="C201">
            <v>430.25769889467938</v>
          </cell>
          <cell r="D201">
            <v>27.509120280257406</v>
          </cell>
        </row>
        <row r="202">
          <cell r="B202">
            <v>396.52265036891168</v>
          </cell>
          <cell r="C202">
            <v>560.05419481092542</v>
          </cell>
          <cell r="D202">
            <v>324.40206024140605</v>
          </cell>
        </row>
        <row r="203">
          <cell r="B203">
            <v>232.93668280385808</v>
          </cell>
          <cell r="C203">
            <v>291.36885505395742</v>
          </cell>
          <cell r="D203">
            <v>173.25116952928664</v>
          </cell>
        </row>
        <row r="204">
          <cell r="B204">
            <v>293.43743870743208</v>
          </cell>
          <cell r="C204">
            <v>549.33593329192001</v>
          </cell>
          <cell r="D204">
            <v>293.28291429212419</v>
          </cell>
        </row>
        <row r="205">
          <cell r="B205">
            <v>487.44266144409971</v>
          </cell>
          <cell r="C205">
            <v>631.73765485227261</v>
          </cell>
          <cell r="D205">
            <v>345.02876863568224</v>
          </cell>
        </row>
        <row r="206">
          <cell r="B206">
            <v>413.61291233582165</v>
          </cell>
          <cell r="C206">
            <v>566.7098598616418</v>
          </cell>
          <cell r="D206">
            <v>201.31760558463122</v>
          </cell>
        </row>
        <row r="207">
          <cell r="B207">
            <v>169.67507307461952</v>
          </cell>
          <cell r="C207">
            <v>136.46403236948208</v>
          </cell>
          <cell r="D207">
            <v>-26.345452918945853</v>
          </cell>
        </row>
        <row r="208">
          <cell r="B208">
            <v>411.61490063752001</v>
          </cell>
          <cell r="C208">
            <v>537.52664875148298</v>
          </cell>
          <cell r="D208">
            <v>173.56566557517436</v>
          </cell>
        </row>
        <row r="209">
          <cell r="B209">
            <v>233.6247884925443</v>
          </cell>
          <cell r="C209">
            <v>377.30448059823158</v>
          </cell>
          <cell r="D209">
            <v>59.117966609831257</v>
          </cell>
        </row>
        <row r="210">
          <cell r="B210">
            <v>67.256703584887191</v>
          </cell>
          <cell r="C210">
            <v>191.4092428124834</v>
          </cell>
          <cell r="D210">
            <v>18.973336650716561</v>
          </cell>
        </row>
        <row r="211">
          <cell r="B211">
            <v>412.41657690892566</v>
          </cell>
          <cell r="C211">
            <v>722.26059310081234</v>
          </cell>
          <cell r="D211">
            <v>247.83443844798046</v>
          </cell>
        </row>
        <row r="212">
          <cell r="B212">
            <v>216.07903610416287</v>
          </cell>
          <cell r="C212">
            <v>500.10849844916157</v>
          </cell>
          <cell r="D212">
            <v>126.05583884134892</v>
          </cell>
        </row>
        <row r="213">
          <cell r="B213">
            <v>170.26797553261346</v>
          </cell>
          <cell r="C213">
            <v>542.24119940882122</v>
          </cell>
          <cell r="D213">
            <v>397.98549780232389</v>
          </cell>
        </row>
        <row r="214">
          <cell r="B214">
            <v>522.71070102538999</v>
          </cell>
          <cell r="C214">
            <v>498.6052410582945</v>
          </cell>
          <cell r="D214">
            <v>220.48406407960195</v>
          </cell>
        </row>
        <row r="215">
          <cell r="B215">
            <v>268.21998315776079</v>
          </cell>
          <cell r="C215">
            <v>448.38308593313462</v>
          </cell>
          <cell r="D215">
            <v>138.06551344251841</v>
          </cell>
        </row>
        <row r="216">
          <cell r="B216">
            <v>38.393438096094087</v>
          </cell>
          <cell r="C216">
            <v>129.36043193530548</v>
          </cell>
          <cell r="D216">
            <v>195.49129292707207</v>
          </cell>
        </row>
        <row r="217">
          <cell r="B217">
            <v>565.63678339231228</v>
          </cell>
          <cell r="C217">
            <v>618.45425290876221</v>
          </cell>
          <cell r="D217">
            <v>312.08113307912481</v>
          </cell>
        </row>
        <row r="218">
          <cell r="B218">
            <v>558.52951927930621</v>
          </cell>
          <cell r="C218">
            <v>710.01083324741148</v>
          </cell>
          <cell r="D218">
            <v>358.66183850106239</v>
          </cell>
        </row>
        <row r="219">
          <cell r="B219">
            <v>286.66261562180364</v>
          </cell>
          <cell r="C219">
            <v>515.74459277685844</v>
          </cell>
          <cell r="D219">
            <v>214.23779620615204</v>
          </cell>
        </row>
        <row r="220">
          <cell r="B220">
            <v>487.55918682650577</v>
          </cell>
          <cell r="C220">
            <v>571.44534139942004</v>
          </cell>
          <cell r="D220">
            <v>201.44924942082457</v>
          </cell>
        </row>
        <row r="221">
          <cell r="B221">
            <v>94.463602926179306</v>
          </cell>
          <cell r="C221">
            <v>121.03746343693439</v>
          </cell>
          <cell r="D221">
            <v>117.45118549371958</v>
          </cell>
        </row>
        <row r="222">
          <cell r="B222">
            <v>651.20791360606358</v>
          </cell>
          <cell r="C222">
            <v>777.64399418045878</v>
          </cell>
          <cell r="D222">
            <v>285.83014385758491</v>
          </cell>
        </row>
        <row r="223">
          <cell r="B223">
            <v>38.477295670870376</v>
          </cell>
          <cell r="C223">
            <v>337.57107248803123</v>
          </cell>
          <cell r="D223">
            <v>104.40949795214797</v>
          </cell>
        </row>
        <row r="224">
          <cell r="B224">
            <v>516.24726453766903</v>
          </cell>
          <cell r="C224">
            <v>672.78409010732321</v>
          </cell>
          <cell r="D224">
            <v>355.57859910687887</v>
          </cell>
        </row>
        <row r="225">
          <cell r="B225">
            <v>530.94043093279174</v>
          </cell>
          <cell r="C225">
            <v>607.29032438682054</v>
          </cell>
          <cell r="D225">
            <v>302.78248173522343</v>
          </cell>
        </row>
        <row r="226">
          <cell r="B226">
            <v>489.99338235961795</v>
          </cell>
          <cell r="C226">
            <v>569.51665263350935</v>
          </cell>
          <cell r="D226">
            <v>216.13784531920606</v>
          </cell>
        </row>
        <row r="227">
          <cell r="B227">
            <v>55.59982720924674</v>
          </cell>
          <cell r="C227">
            <v>16.56376108560255</v>
          </cell>
          <cell r="D227">
            <v>-48.288720407926462</v>
          </cell>
        </row>
        <row r="228">
          <cell r="B228">
            <v>325.8584828724712</v>
          </cell>
          <cell r="C228">
            <v>294.96905998649038</v>
          </cell>
          <cell r="D228">
            <v>223.21836274316621</v>
          </cell>
        </row>
        <row r="229">
          <cell r="B229">
            <v>454.4425254990332</v>
          </cell>
          <cell r="C229">
            <v>504.84702319888891</v>
          </cell>
          <cell r="D229">
            <v>326.81211831756525</v>
          </cell>
        </row>
        <row r="230">
          <cell r="B230">
            <v>122.52267373834428</v>
          </cell>
          <cell r="C230">
            <v>351.29939362395686</v>
          </cell>
          <cell r="D230">
            <v>169.62559576016065</v>
          </cell>
        </row>
        <row r="231">
          <cell r="B231">
            <v>96.357223191349306</v>
          </cell>
          <cell r="C231">
            <v>375.68901076977102</v>
          </cell>
          <cell r="D231">
            <v>92.610919968723692</v>
          </cell>
        </row>
        <row r="232">
          <cell r="B232">
            <v>371.85876244977624</v>
          </cell>
          <cell r="C232">
            <v>448.42847202940499</v>
          </cell>
          <cell r="D232">
            <v>271.96436954354749</v>
          </cell>
        </row>
        <row r="233">
          <cell r="B233">
            <v>226.11914977317554</v>
          </cell>
          <cell r="C233">
            <v>711.53725070536893</v>
          </cell>
          <cell r="D233">
            <v>328.98879674033867</v>
          </cell>
        </row>
        <row r="234">
          <cell r="B234">
            <v>170.11063863073244</v>
          </cell>
          <cell r="C234">
            <v>247.31952749352348</v>
          </cell>
          <cell r="D234">
            <v>143.46121366920232</v>
          </cell>
        </row>
        <row r="235">
          <cell r="B235">
            <v>458.87032956571073</v>
          </cell>
          <cell r="C235">
            <v>708.50467892958886</v>
          </cell>
          <cell r="D235">
            <v>384.31764467252356</v>
          </cell>
        </row>
        <row r="236">
          <cell r="B236">
            <v>628.40729471625457</v>
          </cell>
          <cell r="C236">
            <v>939.80926891407489</v>
          </cell>
          <cell r="D236">
            <v>530.40660860768901</v>
          </cell>
        </row>
        <row r="237">
          <cell r="B237">
            <v>416.46318872946222</v>
          </cell>
          <cell r="C237">
            <v>553.91038066523447</v>
          </cell>
          <cell r="D237">
            <v>294.76649712596435</v>
          </cell>
        </row>
        <row r="238">
          <cell r="B238">
            <v>131.96775403990577</v>
          </cell>
          <cell r="C238">
            <v>325.21035055608394</v>
          </cell>
          <cell r="D238">
            <v>167.3545312056211</v>
          </cell>
        </row>
        <row r="239">
          <cell r="B239">
            <v>283.16846884706331</v>
          </cell>
          <cell r="C239">
            <v>355.95811577127728</v>
          </cell>
          <cell r="D239">
            <v>195.68849997877905</v>
          </cell>
        </row>
        <row r="240">
          <cell r="B240">
            <v>484.8761051840919</v>
          </cell>
          <cell r="C240">
            <v>601.31025028626686</v>
          </cell>
          <cell r="D240">
            <v>172.98215381889418</v>
          </cell>
        </row>
        <row r="241">
          <cell r="B241">
            <v>265.60266999777969</v>
          </cell>
          <cell r="C241">
            <v>386.63567396836334</v>
          </cell>
          <cell r="D241">
            <v>286.9972165645292</v>
          </cell>
        </row>
        <row r="242">
          <cell r="B242">
            <v>317.19281984556392</v>
          </cell>
          <cell r="C242">
            <v>750.92011075819642</v>
          </cell>
          <cell r="D242">
            <v>349.42616929092276</v>
          </cell>
        </row>
        <row r="243">
          <cell r="B243">
            <v>23.901197122110261</v>
          </cell>
          <cell r="C243">
            <v>239.69043382093685</v>
          </cell>
          <cell r="D243">
            <v>229.55038770048199</v>
          </cell>
        </row>
        <row r="244">
          <cell r="B244">
            <v>99.1869836752021</v>
          </cell>
          <cell r="C244">
            <v>103.65518396222399</v>
          </cell>
          <cell r="D244">
            <v>20.195747055781737</v>
          </cell>
        </row>
        <row r="245">
          <cell r="B245">
            <v>341.17740368875695</v>
          </cell>
          <cell r="C245">
            <v>507.89290192999312</v>
          </cell>
          <cell r="D245">
            <v>253.00146814567853</v>
          </cell>
        </row>
        <row r="246">
          <cell r="B246">
            <v>414.13530505473381</v>
          </cell>
          <cell r="C246">
            <v>446.8357097086494</v>
          </cell>
          <cell r="D246">
            <v>50.562182066779258</v>
          </cell>
        </row>
        <row r="247">
          <cell r="B247">
            <v>-33.965783184827103</v>
          </cell>
          <cell r="C247">
            <v>156.80045675574638</v>
          </cell>
          <cell r="D247">
            <v>267.50329953687083</v>
          </cell>
        </row>
        <row r="248">
          <cell r="B248">
            <v>283.77302281715896</v>
          </cell>
          <cell r="C248">
            <v>517.10771981714538</v>
          </cell>
          <cell r="D248">
            <v>176.06554865147177</v>
          </cell>
        </row>
        <row r="249">
          <cell r="B249">
            <v>126.94421302174092</v>
          </cell>
          <cell r="C249">
            <v>390.72968690365832</v>
          </cell>
          <cell r="D249">
            <v>180.92805471491667</v>
          </cell>
        </row>
        <row r="250">
          <cell r="B250">
            <v>585.78121211755774</v>
          </cell>
          <cell r="C250">
            <v>735.13546725925448</v>
          </cell>
          <cell r="D250">
            <v>267.67690127618118</v>
          </cell>
        </row>
        <row r="251">
          <cell r="B251">
            <v>442.43592582745555</v>
          </cell>
          <cell r="C251">
            <v>737.40576193495644</v>
          </cell>
          <cell r="D251">
            <v>396.20671150698922</v>
          </cell>
        </row>
        <row r="252">
          <cell r="B252">
            <v>564.49883491419064</v>
          </cell>
          <cell r="C252">
            <v>554.11197620652058</v>
          </cell>
          <cell r="D252">
            <v>225.58015012532289</v>
          </cell>
        </row>
        <row r="253">
          <cell r="B253">
            <v>464.5017343121981</v>
          </cell>
          <cell r="C253">
            <v>739.92588425629594</v>
          </cell>
          <cell r="D253">
            <v>351.85650086836716</v>
          </cell>
        </row>
        <row r="254">
          <cell r="B254">
            <v>282.20487786931341</v>
          </cell>
          <cell r="C254">
            <v>460.73157151153708</v>
          </cell>
          <cell r="D254">
            <v>277.97641333624097</v>
          </cell>
        </row>
        <row r="255">
          <cell r="B255">
            <v>414.78654940526252</v>
          </cell>
          <cell r="C255">
            <v>499.82984517444203</v>
          </cell>
          <cell r="D255">
            <v>184.14088975693397</v>
          </cell>
        </row>
        <row r="256">
          <cell r="B256">
            <v>341.59429296231548</v>
          </cell>
          <cell r="C256">
            <v>447.99672610323205</v>
          </cell>
          <cell r="D256">
            <v>252.335344173918</v>
          </cell>
        </row>
        <row r="257">
          <cell r="B257">
            <v>246.77108333440049</v>
          </cell>
          <cell r="C257">
            <v>408.45600276010759</v>
          </cell>
          <cell r="D257">
            <v>79.762177929332864</v>
          </cell>
        </row>
        <row r="258">
          <cell r="B258">
            <v>113.5253428209557</v>
          </cell>
          <cell r="C258">
            <v>315.35058067011573</v>
          </cell>
          <cell r="D258">
            <v>132.34573351475711</v>
          </cell>
        </row>
        <row r="259">
          <cell r="B259">
            <v>19.802640042951111</v>
          </cell>
          <cell r="C259">
            <v>275.91426476350068</v>
          </cell>
          <cell r="D259">
            <v>150.69065161067601</v>
          </cell>
        </row>
        <row r="260">
          <cell r="B260">
            <v>72.097625852633655</v>
          </cell>
          <cell r="C260">
            <v>117.20373480084299</v>
          </cell>
          <cell r="D260">
            <v>95.023535842937633</v>
          </cell>
        </row>
        <row r="261">
          <cell r="B261">
            <v>199.92493209191406</v>
          </cell>
          <cell r="C261">
            <v>292.79626546810181</v>
          </cell>
          <cell r="D261">
            <v>218.33837845386657</v>
          </cell>
        </row>
        <row r="262">
          <cell r="B262">
            <v>332.43278015012277</v>
          </cell>
          <cell r="C262">
            <v>459.41032779902963</v>
          </cell>
          <cell r="D262">
            <v>338.19320142307629</v>
          </cell>
        </row>
        <row r="263">
          <cell r="B263">
            <v>70.611225311032626</v>
          </cell>
          <cell r="C263">
            <v>138.16482123463419</v>
          </cell>
          <cell r="D263">
            <v>150.40423120685028</v>
          </cell>
        </row>
        <row r="264">
          <cell r="B264">
            <v>399.09389185022269</v>
          </cell>
          <cell r="C264">
            <v>395.87689487780403</v>
          </cell>
          <cell r="D264">
            <v>97.238826788558299</v>
          </cell>
        </row>
        <row r="265">
          <cell r="B265">
            <v>357.23549719987028</v>
          </cell>
          <cell r="C265">
            <v>459.7419503838521</v>
          </cell>
          <cell r="D265">
            <v>95.89931122534577</v>
          </cell>
        </row>
        <row r="266">
          <cell r="B266">
            <v>151.66216649843216</v>
          </cell>
          <cell r="C266">
            <v>382.98978793984008</v>
          </cell>
          <cell r="D266">
            <v>154.84041354938665</v>
          </cell>
        </row>
        <row r="267">
          <cell r="B267">
            <v>141.05553183761998</v>
          </cell>
          <cell r="C267">
            <v>415.8508556760338</v>
          </cell>
          <cell r="D267">
            <v>156.09811584524329</v>
          </cell>
        </row>
        <row r="268">
          <cell r="B268">
            <v>462.63603661284162</v>
          </cell>
          <cell r="C268">
            <v>735.55691062536255</v>
          </cell>
          <cell r="D268">
            <v>518.84860850493783</v>
          </cell>
        </row>
        <row r="269">
          <cell r="B269">
            <v>354.45462803641402</v>
          </cell>
          <cell r="C269">
            <v>237.61604160042924</v>
          </cell>
          <cell r="D269">
            <v>197.79351275048563</v>
          </cell>
        </row>
        <row r="270">
          <cell r="B270">
            <v>184.46835342794867</v>
          </cell>
          <cell r="C270">
            <v>235.72160015838296</v>
          </cell>
          <cell r="D270">
            <v>-2.1459136201533795</v>
          </cell>
        </row>
        <row r="271">
          <cell r="B271">
            <v>330.90304294073337</v>
          </cell>
          <cell r="C271">
            <v>449.75174120099854</v>
          </cell>
          <cell r="D271">
            <v>244.12733423348271</v>
          </cell>
        </row>
        <row r="272">
          <cell r="B272">
            <v>289.41294449966375</v>
          </cell>
          <cell r="C272">
            <v>489.1282877166779</v>
          </cell>
          <cell r="D272">
            <v>273.96417238609615</v>
          </cell>
        </row>
        <row r="273">
          <cell r="B273">
            <v>489.73584481255813</v>
          </cell>
          <cell r="C273">
            <v>511.88673324821923</v>
          </cell>
          <cell r="D273">
            <v>326.63264919314867</v>
          </cell>
        </row>
        <row r="274">
          <cell r="B274">
            <v>642.62935560455264</v>
          </cell>
          <cell r="C274">
            <v>960.77304320114285</v>
          </cell>
          <cell r="D274">
            <v>529.30799123665201</v>
          </cell>
        </row>
        <row r="275">
          <cell r="B275">
            <v>443.69589205957607</v>
          </cell>
          <cell r="C275">
            <v>590.51471891733127</v>
          </cell>
          <cell r="D275">
            <v>548.16490165858318</v>
          </cell>
        </row>
        <row r="276">
          <cell r="B276">
            <v>490.40823161055039</v>
          </cell>
          <cell r="C276">
            <v>865.81761398301819</v>
          </cell>
          <cell r="D276">
            <v>574.28973296322579</v>
          </cell>
        </row>
        <row r="277">
          <cell r="B277">
            <v>93.33087294365464</v>
          </cell>
          <cell r="C277">
            <v>533.44917250650781</v>
          </cell>
          <cell r="D277">
            <v>201.46196118026415</v>
          </cell>
        </row>
        <row r="278">
          <cell r="B278">
            <v>190.51762367943536</v>
          </cell>
          <cell r="C278">
            <v>286.0930640000098</v>
          </cell>
          <cell r="D278">
            <v>177.3863969090329</v>
          </cell>
        </row>
        <row r="279">
          <cell r="B279">
            <v>64.598669195640213</v>
          </cell>
          <cell r="C279">
            <v>243.01086943817162</v>
          </cell>
          <cell r="D279">
            <v>-57.257989066362768</v>
          </cell>
        </row>
        <row r="280">
          <cell r="B280">
            <v>191.79784226694352</v>
          </cell>
          <cell r="C280">
            <v>338.90772549492931</v>
          </cell>
          <cell r="D280">
            <v>193.19758988856125</v>
          </cell>
        </row>
        <row r="281">
          <cell r="B281">
            <v>189.55633709388383</v>
          </cell>
          <cell r="C281">
            <v>305.34450749314635</v>
          </cell>
          <cell r="D281">
            <v>144.9069111466892</v>
          </cell>
        </row>
        <row r="282">
          <cell r="B282">
            <v>432.49959051331643</v>
          </cell>
          <cell r="C282">
            <v>779.22416681304878</v>
          </cell>
          <cell r="D282">
            <v>518.52542874990218</v>
          </cell>
        </row>
        <row r="283">
          <cell r="B283">
            <v>331.89525874715844</v>
          </cell>
          <cell r="C283">
            <v>656.65387331660679</v>
          </cell>
          <cell r="D283">
            <v>190.84049567833816</v>
          </cell>
        </row>
        <row r="284">
          <cell r="B284">
            <v>389.54025120811804</v>
          </cell>
          <cell r="C284">
            <v>595.00642877128143</v>
          </cell>
          <cell r="D284">
            <v>193.39375395558798</v>
          </cell>
        </row>
        <row r="285">
          <cell r="B285">
            <v>134.54858052768623</v>
          </cell>
          <cell r="C285">
            <v>290.23596465716003</v>
          </cell>
          <cell r="D285">
            <v>171.32523743891559</v>
          </cell>
        </row>
        <row r="286">
          <cell r="B286">
            <v>308.47215000240101</v>
          </cell>
          <cell r="C286">
            <v>280.56068769522165</v>
          </cell>
          <cell r="D286">
            <v>218.10036015533586</v>
          </cell>
        </row>
        <row r="287">
          <cell r="B287">
            <v>57.00177196177691</v>
          </cell>
          <cell r="C287">
            <v>248.0174978955416</v>
          </cell>
          <cell r="D287">
            <v>134.80771105886063</v>
          </cell>
        </row>
        <row r="288">
          <cell r="B288">
            <v>259.49334012218475</v>
          </cell>
          <cell r="C288">
            <v>437.81160359615569</v>
          </cell>
          <cell r="D288">
            <v>44.784379773011551</v>
          </cell>
        </row>
        <row r="289">
          <cell r="B289">
            <v>247.74296636345713</v>
          </cell>
          <cell r="C289">
            <v>325.69941629129818</v>
          </cell>
          <cell r="D289">
            <v>197.89682239227278</v>
          </cell>
        </row>
        <row r="290">
          <cell r="B290">
            <v>480.93436637599234</v>
          </cell>
          <cell r="C290">
            <v>651.03864236882191</v>
          </cell>
          <cell r="D290">
            <v>277.04700371278767</v>
          </cell>
        </row>
        <row r="291">
          <cell r="B291">
            <v>-8.0339046831945211</v>
          </cell>
          <cell r="C291">
            <v>162.3467732454539</v>
          </cell>
          <cell r="D291">
            <v>65.790809104203277</v>
          </cell>
        </row>
        <row r="292">
          <cell r="B292">
            <v>406.54563288430836</v>
          </cell>
          <cell r="C292">
            <v>519.94110727802774</v>
          </cell>
          <cell r="D292">
            <v>343.56055292803183</v>
          </cell>
        </row>
        <row r="293">
          <cell r="B293">
            <v>518.89338639329731</v>
          </cell>
          <cell r="C293">
            <v>769.93493863616334</v>
          </cell>
          <cell r="D293">
            <v>382.48669660176608</v>
          </cell>
        </row>
        <row r="294">
          <cell r="B294">
            <v>339.127778057147</v>
          </cell>
          <cell r="C294">
            <v>536.88340555129355</v>
          </cell>
          <cell r="D294">
            <v>360.02369233075945</v>
          </cell>
        </row>
        <row r="295">
          <cell r="B295">
            <v>324.50666558499029</v>
          </cell>
          <cell r="C295">
            <v>545.06004563807937</v>
          </cell>
          <cell r="D295">
            <v>300.0538438688655</v>
          </cell>
        </row>
        <row r="296">
          <cell r="B296">
            <v>808.71424661380343</v>
          </cell>
          <cell r="C296">
            <v>907.78047874421759</v>
          </cell>
          <cell r="D296">
            <v>534.18756966837861</v>
          </cell>
        </row>
        <row r="297">
          <cell r="B297">
            <v>229.06067282625193</v>
          </cell>
          <cell r="C297">
            <v>400.24340253181975</v>
          </cell>
          <cell r="D297">
            <v>134.08636041704969</v>
          </cell>
        </row>
        <row r="298">
          <cell r="B298">
            <v>326.88430012898908</v>
          </cell>
          <cell r="C298">
            <v>393.8291133378649</v>
          </cell>
          <cell r="D298">
            <v>233.66119868905159</v>
          </cell>
        </row>
        <row r="299">
          <cell r="B299">
            <v>331.06323020355211</v>
          </cell>
          <cell r="C299">
            <v>449.3600011900964</v>
          </cell>
          <cell r="D299">
            <v>269.927326789105</v>
          </cell>
        </row>
        <row r="300">
          <cell r="B300">
            <v>267.19549135326645</v>
          </cell>
          <cell r="C300">
            <v>414.01947645477702</v>
          </cell>
          <cell r="D300">
            <v>211.47120634566673</v>
          </cell>
        </row>
        <row r="301">
          <cell r="B301">
            <v>259.85984863898966</v>
          </cell>
          <cell r="C301">
            <v>502.49268412502187</v>
          </cell>
          <cell r="D301">
            <v>376.67125596645161</v>
          </cell>
        </row>
        <row r="302">
          <cell r="B302">
            <v>424.62740887234474</v>
          </cell>
          <cell r="C302">
            <v>731.63099562652837</v>
          </cell>
          <cell r="D302">
            <v>438.8583667798506</v>
          </cell>
        </row>
        <row r="303">
          <cell r="B303">
            <v>191.63710441560224</v>
          </cell>
          <cell r="C303">
            <v>531.36153645802494</v>
          </cell>
          <cell r="D303">
            <v>333.47565799928691</v>
          </cell>
        </row>
        <row r="304">
          <cell r="B304">
            <v>180.14204247983218</v>
          </cell>
          <cell r="C304">
            <v>340.88199294231765</v>
          </cell>
          <cell r="D304">
            <v>-2.8218548553655296</v>
          </cell>
        </row>
        <row r="305">
          <cell r="B305">
            <v>273.05569865981283</v>
          </cell>
          <cell r="C305">
            <v>409.62028122607336</v>
          </cell>
          <cell r="D305">
            <v>74.822640639202064</v>
          </cell>
        </row>
        <row r="306">
          <cell r="B306">
            <v>539.78756989733517</v>
          </cell>
          <cell r="C306">
            <v>853.53875143375649</v>
          </cell>
          <cell r="D306">
            <v>482.37130092645634</v>
          </cell>
        </row>
        <row r="307">
          <cell r="B307">
            <v>505.06114570975342</v>
          </cell>
          <cell r="C307">
            <v>652.877925643308</v>
          </cell>
          <cell r="D307">
            <v>273.91549937847469</v>
          </cell>
        </row>
        <row r="308">
          <cell r="B308">
            <v>298.91731037533157</v>
          </cell>
          <cell r="C308">
            <v>524.17718386402794</v>
          </cell>
          <cell r="D308">
            <v>277.24527523901116</v>
          </cell>
        </row>
        <row r="309">
          <cell r="B309">
            <v>271.12911297270989</v>
          </cell>
          <cell r="C309">
            <v>426.20836092996581</v>
          </cell>
          <cell r="D309">
            <v>186.16763867075909</v>
          </cell>
        </row>
        <row r="310">
          <cell r="B310">
            <v>299.68324438786175</v>
          </cell>
          <cell r="C310">
            <v>389.41438238467271</v>
          </cell>
          <cell r="D310">
            <v>191.9513177108133</v>
          </cell>
        </row>
        <row r="311">
          <cell r="B311">
            <v>345.02209846854623</v>
          </cell>
          <cell r="C311">
            <v>468.1376615905213</v>
          </cell>
          <cell r="D311">
            <v>207.9983402140472</v>
          </cell>
        </row>
        <row r="312">
          <cell r="B312">
            <v>239.09559226796733</v>
          </cell>
          <cell r="C312">
            <v>222.21865725991924</v>
          </cell>
          <cell r="D312">
            <v>101.40118250162718</v>
          </cell>
        </row>
        <row r="313">
          <cell r="B313">
            <v>180.25004666129632</v>
          </cell>
          <cell r="C313">
            <v>540.74751803750496</v>
          </cell>
          <cell r="D313">
            <v>276.03817244635763</v>
          </cell>
        </row>
        <row r="314">
          <cell r="B314">
            <v>82.743930061646296</v>
          </cell>
          <cell r="C314">
            <v>195.70829552604772</v>
          </cell>
          <cell r="D314">
            <v>53.242952076003291</v>
          </cell>
        </row>
        <row r="315">
          <cell r="B315">
            <v>331.93897815000537</v>
          </cell>
          <cell r="C315">
            <v>470.02736393787319</v>
          </cell>
          <cell r="D315">
            <v>343.86172426376805</v>
          </cell>
        </row>
        <row r="316">
          <cell r="B316">
            <v>292.29248094595096</v>
          </cell>
          <cell r="C316">
            <v>434.25860279779158</v>
          </cell>
          <cell r="D316">
            <v>310.34011233864112</v>
          </cell>
        </row>
        <row r="317">
          <cell r="B317">
            <v>134.84075573596314</v>
          </cell>
          <cell r="C317">
            <v>302.25626419620482</v>
          </cell>
          <cell r="D317">
            <v>131.66224113095083</v>
          </cell>
        </row>
        <row r="318">
          <cell r="B318">
            <v>429.13439534778615</v>
          </cell>
          <cell r="C318">
            <v>536.13988339259106</v>
          </cell>
          <cell r="D318">
            <v>493.36317994947774</v>
          </cell>
        </row>
        <row r="319">
          <cell r="B319">
            <v>317.29227041769468</v>
          </cell>
          <cell r="C319">
            <v>344.39578411836374</v>
          </cell>
          <cell r="D319">
            <v>56.183648855044851</v>
          </cell>
        </row>
        <row r="320">
          <cell r="B320">
            <v>181.2366150882375</v>
          </cell>
          <cell r="C320">
            <v>372.50797046211312</v>
          </cell>
          <cell r="D320">
            <v>-9.0945125653184675</v>
          </cell>
        </row>
        <row r="321">
          <cell r="B321">
            <v>273.18295650279748</v>
          </cell>
          <cell r="C321">
            <v>759.14747828616339</v>
          </cell>
          <cell r="D321">
            <v>226.69045250680017</v>
          </cell>
        </row>
        <row r="322">
          <cell r="B322">
            <v>423.73790840927711</v>
          </cell>
          <cell r="C322">
            <v>673.52678493587791</v>
          </cell>
          <cell r="D322">
            <v>284.41358959772953</v>
          </cell>
        </row>
        <row r="323">
          <cell r="B323">
            <v>288.86046122909192</v>
          </cell>
          <cell r="C323">
            <v>658.54265142230565</v>
          </cell>
          <cell r="D323">
            <v>159.4155738156237</v>
          </cell>
        </row>
        <row r="324">
          <cell r="B324">
            <v>214.45607727563697</v>
          </cell>
          <cell r="C324">
            <v>340.33508829429456</v>
          </cell>
          <cell r="D324">
            <v>290.52765498184516</v>
          </cell>
        </row>
        <row r="325">
          <cell r="B325">
            <v>220.24098485071232</v>
          </cell>
          <cell r="C325">
            <v>361.2874674760302</v>
          </cell>
          <cell r="D325">
            <v>75.398247562673134</v>
          </cell>
        </row>
        <row r="326">
          <cell r="B326">
            <v>456.45275362435211</v>
          </cell>
          <cell r="C326">
            <v>677.00890756725084</v>
          </cell>
          <cell r="D326">
            <v>331.79635740217361</v>
          </cell>
        </row>
        <row r="327">
          <cell r="B327">
            <v>57.958613175144251</v>
          </cell>
          <cell r="C327">
            <v>104.15758144408682</v>
          </cell>
          <cell r="D327">
            <v>-95.506701073563363</v>
          </cell>
        </row>
        <row r="328">
          <cell r="B328">
            <v>164.97677763670188</v>
          </cell>
          <cell r="C328">
            <v>389.99040855855026</v>
          </cell>
          <cell r="D328">
            <v>189.02739546637798</v>
          </cell>
        </row>
        <row r="329">
          <cell r="B329">
            <v>504.79703525359167</v>
          </cell>
          <cell r="C329">
            <v>642.58620782344008</v>
          </cell>
          <cell r="D329">
            <v>413.13798721639387</v>
          </cell>
        </row>
        <row r="330">
          <cell r="B330">
            <v>261.72284588399395</v>
          </cell>
          <cell r="C330">
            <v>585.15311655546975</v>
          </cell>
          <cell r="D330">
            <v>312.01852337006164</v>
          </cell>
        </row>
        <row r="331">
          <cell r="B331">
            <v>334.54773045474928</v>
          </cell>
          <cell r="C331">
            <v>608.51505664591639</v>
          </cell>
          <cell r="D331">
            <v>325.74489709530047</v>
          </cell>
        </row>
        <row r="332">
          <cell r="B332">
            <v>328.15557563274427</v>
          </cell>
          <cell r="C332">
            <v>690.87078892094087</v>
          </cell>
          <cell r="D332">
            <v>198.09580189545042</v>
          </cell>
        </row>
        <row r="333">
          <cell r="B333">
            <v>323.34887733962051</v>
          </cell>
          <cell r="C333">
            <v>530.45498445057751</v>
          </cell>
          <cell r="D333">
            <v>232.18922221136543</v>
          </cell>
        </row>
        <row r="334">
          <cell r="B334">
            <v>155.9354235280926</v>
          </cell>
          <cell r="C334">
            <v>186.59315219182014</v>
          </cell>
          <cell r="D334">
            <v>-4.0537241362592908</v>
          </cell>
        </row>
        <row r="335">
          <cell r="B335">
            <v>227.51482940549766</v>
          </cell>
          <cell r="C335">
            <v>473.43429884774224</v>
          </cell>
          <cell r="D335">
            <v>350.00486965952916</v>
          </cell>
        </row>
        <row r="336">
          <cell r="B336">
            <v>-2.222018204498454</v>
          </cell>
          <cell r="C336">
            <v>139.23182199727142</v>
          </cell>
          <cell r="D336">
            <v>47.979775251382534</v>
          </cell>
        </row>
        <row r="337">
          <cell r="B337">
            <v>328.77639916779117</v>
          </cell>
          <cell r="C337">
            <v>267.16509947740008</v>
          </cell>
          <cell r="D337">
            <v>109.0194960157003</v>
          </cell>
        </row>
        <row r="338">
          <cell r="B338">
            <v>376.83553697547984</v>
          </cell>
          <cell r="C338">
            <v>572.43019660586333</v>
          </cell>
          <cell r="D338">
            <v>184.31219942264275</v>
          </cell>
        </row>
        <row r="339">
          <cell r="B339">
            <v>379.71948042665019</v>
          </cell>
          <cell r="C339">
            <v>566.19055450722135</v>
          </cell>
          <cell r="D339">
            <v>277.92175096881135</v>
          </cell>
        </row>
        <row r="340">
          <cell r="B340">
            <v>326.62507018365034</v>
          </cell>
          <cell r="C340">
            <v>489.64299538500325</v>
          </cell>
          <cell r="D340">
            <v>256.05405855464312</v>
          </cell>
        </row>
        <row r="341">
          <cell r="B341">
            <v>409.30607275021782</v>
          </cell>
          <cell r="C341">
            <v>547.45831364904154</v>
          </cell>
          <cell r="D341">
            <v>283.34097558668401</v>
          </cell>
        </row>
        <row r="342">
          <cell r="B342">
            <v>439.22521612405683</v>
          </cell>
          <cell r="C342">
            <v>581.83537979014773</v>
          </cell>
          <cell r="D342">
            <v>343.1235194882795</v>
          </cell>
        </row>
        <row r="343">
          <cell r="B343">
            <v>90.057981309114069</v>
          </cell>
          <cell r="C343">
            <v>361.92172056898676</v>
          </cell>
          <cell r="D343">
            <v>319.56629705258388</v>
          </cell>
        </row>
        <row r="344">
          <cell r="B344">
            <v>388.91007908460307</v>
          </cell>
          <cell r="C344">
            <v>487.46995513124909</v>
          </cell>
          <cell r="D344">
            <v>267.90249262265326</v>
          </cell>
        </row>
        <row r="345">
          <cell r="B345">
            <v>430.12018897228018</v>
          </cell>
          <cell r="C345">
            <v>480.11363669148</v>
          </cell>
          <cell r="D345">
            <v>285.56541407734335</v>
          </cell>
        </row>
        <row r="346">
          <cell r="B346">
            <v>153.80425962690501</v>
          </cell>
          <cell r="C346">
            <v>225.58464376074724</v>
          </cell>
          <cell r="D346">
            <v>57.099938119096521</v>
          </cell>
        </row>
        <row r="347">
          <cell r="B347">
            <v>431.28838191686975</v>
          </cell>
          <cell r="C347">
            <v>568.51457694465853</v>
          </cell>
          <cell r="D347">
            <v>214.66500256114833</v>
          </cell>
        </row>
        <row r="348">
          <cell r="B348">
            <v>490.56062447196064</v>
          </cell>
          <cell r="C348">
            <v>591.86831465613818</v>
          </cell>
          <cell r="D348">
            <v>278.24751542289118</v>
          </cell>
        </row>
        <row r="349">
          <cell r="B349">
            <v>332.23456128170506</v>
          </cell>
          <cell r="C349">
            <v>527.66293590379507</v>
          </cell>
          <cell r="D349">
            <v>283.66971664968116</v>
          </cell>
        </row>
        <row r="350">
          <cell r="B350">
            <v>387.0431643609237</v>
          </cell>
          <cell r="C350">
            <v>612.96838356100193</v>
          </cell>
          <cell r="D350">
            <v>297.96529953914893</v>
          </cell>
        </row>
        <row r="351">
          <cell r="B351">
            <v>426.07061088587153</v>
          </cell>
          <cell r="C351">
            <v>639.61734745026115</v>
          </cell>
          <cell r="D351">
            <v>314.62997424659301</v>
          </cell>
        </row>
        <row r="352">
          <cell r="B352">
            <v>479.24206686154872</v>
          </cell>
          <cell r="C352">
            <v>596.51326905521682</v>
          </cell>
          <cell r="D352">
            <v>259.38693803803244</v>
          </cell>
        </row>
        <row r="353">
          <cell r="B353">
            <v>136.15284210906546</v>
          </cell>
          <cell r="C353">
            <v>390.64782559070011</v>
          </cell>
          <cell r="D353">
            <v>187.49771643207418</v>
          </cell>
        </row>
        <row r="354">
          <cell r="B354">
            <v>18.6083334793571</v>
          </cell>
          <cell r="C354">
            <v>64.412856049445224</v>
          </cell>
          <cell r="D354">
            <v>284.6899059362953</v>
          </cell>
        </row>
        <row r="355">
          <cell r="B355">
            <v>440.31381235690441</v>
          </cell>
          <cell r="C355">
            <v>714.96485063109822</v>
          </cell>
          <cell r="D355">
            <v>234.5199248955004</v>
          </cell>
        </row>
        <row r="356">
          <cell r="B356">
            <v>340.45631729289425</v>
          </cell>
          <cell r="C356">
            <v>434.21361553822067</v>
          </cell>
          <cell r="D356">
            <v>339.95344822483219</v>
          </cell>
        </row>
        <row r="357">
          <cell r="B357">
            <v>380.73177719697406</v>
          </cell>
          <cell r="C357">
            <v>698.87627074864008</v>
          </cell>
          <cell r="D357">
            <v>476.19542293512541</v>
          </cell>
        </row>
        <row r="358">
          <cell r="B358">
            <v>401.2171817948431</v>
          </cell>
          <cell r="C358">
            <v>614.87469712210213</v>
          </cell>
          <cell r="D358">
            <v>272.82488592477455</v>
          </cell>
        </row>
        <row r="359">
          <cell r="B359">
            <v>331.20153886725984</v>
          </cell>
          <cell r="C359">
            <v>293.91541008522108</v>
          </cell>
          <cell r="D359">
            <v>225.99846684132459</v>
          </cell>
        </row>
        <row r="360">
          <cell r="B360">
            <v>405.76626131134782</v>
          </cell>
          <cell r="C360">
            <v>531.48590229524564</v>
          </cell>
          <cell r="D360">
            <v>428.14828217233514</v>
          </cell>
        </row>
        <row r="361">
          <cell r="B361">
            <v>367.98240715146943</v>
          </cell>
          <cell r="C361">
            <v>392.48797407536932</v>
          </cell>
          <cell r="D361">
            <v>183.07625826702224</v>
          </cell>
        </row>
        <row r="362">
          <cell r="B362">
            <v>322.15062449661332</v>
          </cell>
          <cell r="C362">
            <v>393.19693011377791</v>
          </cell>
          <cell r="D362">
            <v>315.90115381382401</v>
          </cell>
        </row>
        <row r="363">
          <cell r="B363">
            <v>362.69400119096463</v>
          </cell>
          <cell r="C363">
            <v>487.98011548246899</v>
          </cell>
          <cell r="D363">
            <v>240.26371980781573</v>
          </cell>
        </row>
        <row r="364">
          <cell r="B364">
            <v>205.96167217042407</v>
          </cell>
          <cell r="C364">
            <v>314.7633568123814</v>
          </cell>
          <cell r="D364">
            <v>86.344658933685366</v>
          </cell>
        </row>
        <row r="365">
          <cell r="B365">
            <v>304.5010871994948</v>
          </cell>
          <cell r="C365">
            <v>433.29623293892439</v>
          </cell>
          <cell r="D365">
            <v>301.89867577371626</v>
          </cell>
        </row>
        <row r="366">
          <cell r="B366">
            <v>380.70516979762181</v>
          </cell>
          <cell r="C366">
            <v>530.60164631396583</v>
          </cell>
          <cell r="D366">
            <v>212.00655451420658</v>
          </cell>
        </row>
        <row r="367">
          <cell r="B367">
            <v>403.10731334563206</v>
          </cell>
          <cell r="C367">
            <v>449.68578232908948</v>
          </cell>
          <cell r="D367">
            <v>233.49911924080013</v>
          </cell>
        </row>
        <row r="368">
          <cell r="B368">
            <v>285.55774663969902</v>
          </cell>
          <cell r="C368">
            <v>400.89448521228979</v>
          </cell>
          <cell r="D368">
            <v>-9.6382831738892207</v>
          </cell>
        </row>
        <row r="369">
          <cell r="B369">
            <v>115.48883083240872</v>
          </cell>
          <cell r="C369">
            <v>457.50291335348987</v>
          </cell>
          <cell r="D369">
            <v>342.9640416935448</v>
          </cell>
        </row>
        <row r="370">
          <cell r="B370">
            <v>342.32555861602947</v>
          </cell>
          <cell r="C370">
            <v>300.49673777498322</v>
          </cell>
          <cell r="D370">
            <v>134.57234681402318</v>
          </cell>
        </row>
        <row r="371">
          <cell r="B371">
            <v>562.81587800591694</v>
          </cell>
          <cell r="C371">
            <v>939.62186007387527</v>
          </cell>
          <cell r="D371">
            <v>456.11975004376689</v>
          </cell>
        </row>
        <row r="372">
          <cell r="B372">
            <v>499.41048084050499</v>
          </cell>
          <cell r="C372">
            <v>694.58263499396014</v>
          </cell>
          <cell r="D372">
            <v>333.2790013280428</v>
          </cell>
        </row>
        <row r="373">
          <cell r="B373">
            <v>377.77466971345723</v>
          </cell>
          <cell r="C373">
            <v>283.30442354415771</v>
          </cell>
          <cell r="D373">
            <v>238.64636580129678</v>
          </cell>
        </row>
        <row r="374">
          <cell r="B374">
            <v>-41.729885036989003</v>
          </cell>
          <cell r="C374">
            <v>239.37506892273197</v>
          </cell>
          <cell r="D374">
            <v>300.32904464142672</v>
          </cell>
        </row>
        <row r="375">
          <cell r="B375">
            <v>284.52736925158604</v>
          </cell>
          <cell r="C375">
            <v>516.67416981871213</v>
          </cell>
          <cell r="D375">
            <v>148.11578978752479</v>
          </cell>
        </row>
        <row r="376">
          <cell r="B376">
            <v>434.97905839338523</v>
          </cell>
          <cell r="C376">
            <v>427.02677658301423</v>
          </cell>
          <cell r="D376">
            <v>312.2666126957111</v>
          </cell>
        </row>
        <row r="377">
          <cell r="B377">
            <v>202.58555964021923</v>
          </cell>
          <cell r="C377">
            <v>284.8431620329556</v>
          </cell>
          <cell r="D377">
            <v>93.72444454777505</v>
          </cell>
        </row>
        <row r="378">
          <cell r="B378">
            <v>143.35539513525055</v>
          </cell>
          <cell r="C378">
            <v>310.66947557690833</v>
          </cell>
          <cell r="D378">
            <v>238.76607638939862</v>
          </cell>
        </row>
        <row r="379">
          <cell r="B379">
            <v>411.73290743797759</v>
          </cell>
          <cell r="C379">
            <v>597.8965195757396</v>
          </cell>
          <cell r="D379">
            <v>447.09367502627413</v>
          </cell>
        </row>
        <row r="380">
          <cell r="B380">
            <v>517.99607053313912</v>
          </cell>
          <cell r="C380">
            <v>763.58685455550267</v>
          </cell>
          <cell r="D380">
            <v>453.28797872161567</v>
          </cell>
        </row>
        <row r="381">
          <cell r="B381">
            <v>71.202228284769404</v>
          </cell>
          <cell r="C381">
            <v>305.61615209680485</v>
          </cell>
          <cell r="D381">
            <v>138.02826761406493</v>
          </cell>
        </row>
        <row r="382">
          <cell r="B382">
            <v>330.43146377710627</v>
          </cell>
          <cell r="C382">
            <v>483.1236569649376</v>
          </cell>
          <cell r="D382">
            <v>283.75062951158174</v>
          </cell>
        </row>
        <row r="383">
          <cell r="B383">
            <v>150.54706400466793</v>
          </cell>
          <cell r="C383">
            <v>333.83939979416925</v>
          </cell>
          <cell r="D383">
            <v>99.535004516255071</v>
          </cell>
        </row>
        <row r="384">
          <cell r="B384">
            <v>272.67670948157928</v>
          </cell>
          <cell r="C384">
            <v>386.4457935767802</v>
          </cell>
          <cell r="D384">
            <v>298.3269910281644</v>
          </cell>
        </row>
        <row r="385">
          <cell r="B385">
            <v>242.64668467097289</v>
          </cell>
          <cell r="C385">
            <v>530.93879144664174</v>
          </cell>
          <cell r="D385">
            <v>287.02081204693093</v>
          </cell>
        </row>
        <row r="386">
          <cell r="B386">
            <v>503.46399494316131</v>
          </cell>
          <cell r="C386">
            <v>475.87964470590248</v>
          </cell>
          <cell r="D386">
            <v>130.59134770514024</v>
          </cell>
        </row>
        <row r="387">
          <cell r="B387">
            <v>193.29648053080314</v>
          </cell>
          <cell r="C387">
            <v>313.82732591108862</v>
          </cell>
          <cell r="D387">
            <v>203.28213024433057</v>
          </cell>
        </row>
        <row r="388">
          <cell r="B388">
            <v>235.40226551352097</v>
          </cell>
          <cell r="C388">
            <v>489.79237692121131</v>
          </cell>
          <cell r="D388">
            <v>338.3512946909438</v>
          </cell>
        </row>
        <row r="389">
          <cell r="B389">
            <v>349.12515420555923</v>
          </cell>
          <cell r="C389">
            <v>503.13696479757846</v>
          </cell>
          <cell r="D389">
            <v>318.75950222825156</v>
          </cell>
        </row>
        <row r="390">
          <cell r="B390">
            <v>325.43881955148231</v>
          </cell>
          <cell r="C390">
            <v>422.27949575261113</v>
          </cell>
          <cell r="D390">
            <v>169.01382791977593</v>
          </cell>
        </row>
        <row r="391">
          <cell r="B391">
            <v>482.52090275631673</v>
          </cell>
          <cell r="C391">
            <v>694.74926883137209</v>
          </cell>
          <cell r="D391">
            <v>348.35414870961404</v>
          </cell>
        </row>
        <row r="392">
          <cell r="B392">
            <v>389.67255595252846</v>
          </cell>
          <cell r="C392">
            <v>481.6698061569262</v>
          </cell>
          <cell r="D392">
            <v>262.34523361125969</v>
          </cell>
        </row>
        <row r="393">
          <cell r="B393">
            <v>227.31243403858164</v>
          </cell>
          <cell r="C393">
            <v>528.72474263790002</v>
          </cell>
          <cell r="D393">
            <v>255.79682287415119</v>
          </cell>
        </row>
        <row r="394">
          <cell r="B394">
            <v>393.75590001560909</v>
          </cell>
          <cell r="C394">
            <v>639.64220732418016</v>
          </cell>
          <cell r="D394">
            <v>324.53483078481162</v>
          </cell>
        </row>
        <row r="395">
          <cell r="B395">
            <v>520.78127299305038</v>
          </cell>
          <cell r="C395">
            <v>560.4311722914664</v>
          </cell>
          <cell r="D395">
            <v>351.13719553933811</v>
          </cell>
        </row>
        <row r="396">
          <cell r="B396">
            <v>540.02075070359467</v>
          </cell>
          <cell r="C396">
            <v>475.62357032813026</v>
          </cell>
          <cell r="D396">
            <v>166.87014847212697</v>
          </cell>
        </row>
        <row r="397">
          <cell r="B397">
            <v>482.91678364944642</v>
          </cell>
          <cell r="C397">
            <v>764.36559124391692</v>
          </cell>
          <cell r="D397">
            <v>397.93960650212676</v>
          </cell>
        </row>
        <row r="398">
          <cell r="B398">
            <v>415.42850985683179</v>
          </cell>
          <cell r="C398">
            <v>578.33800426074117</v>
          </cell>
          <cell r="D398">
            <v>333.27425402210076</v>
          </cell>
        </row>
        <row r="399">
          <cell r="B399">
            <v>98.050840245248281</v>
          </cell>
          <cell r="C399">
            <v>276.28455095146035</v>
          </cell>
          <cell r="D399">
            <v>68.495306044851617</v>
          </cell>
        </row>
        <row r="400">
          <cell r="B400">
            <v>438.63668857081291</v>
          </cell>
          <cell r="C400">
            <v>574.5605643962906</v>
          </cell>
          <cell r="D400">
            <v>332.17458308816703</v>
          </cell>
        </row>
        <row r="401">
          <cell r="B401">
            <v>534.77909234095671</v>
          </cell>
          <cell r="C401">
            <v>606.85422689455027</v>
          </cell>
          <cell r="D401">
            <v>222.52563989777215</v>
          </cell>
        </row>
        <row r="402">
          <cell r="B402">
            <v>381.80751916240933</v>
          </cell>
          <cell r="C402">
            <v>530.08512090354986</v>
          </cell>
          <cell r="D402">
            <v>401.08298399639614</v>
          </cell>
        </row>
        <row r="403">
          <cell r="B403">
            <v>411.8116911063351</v>
          </cell>
          <cell r="C403">
            <v>488.73531233064864</v>
          </cell>
          <cell r="D403">
            <v>485.09175385500464</v>
          </cell>
        </row>
        <row r="404">
          <cell r="B404">
            <v>273.50305738590862</v>
          </cell>
          <cell r="C404">
            <v>457.80224996992348</v>
          </cell>
          <cell r="D404">
            <v>219.18896008759756</v>
          </cell>
        </row>
        <row r="405">
          <cell r="B405">
            <v>352.37466283269924</v>
          </cell>
          <cell r="C405">
            <v>490.36700476775388</v>
          </cell>
          <cell r="D405">
            <v>233.42879174070899</v>
          </cell>
        </row>
        <row r="406">
          <cell r="B406">
            <v>546.40326986247214</v>
          </cell>
          <cell r="C406">
            <v>673.82665891250372</v>
          </cell>
          <cell r="D406">
            <v>338.27771700100038</v>
          </cell>
        </row>
        <row r="407">
          <cell r="B407">
            <v>466.02734015058252</v>
          </cell>
          <cell r="C407">
            <v>468.98548001317221</v>
          </cell>
          <cell r="D407">
            <v>295.91726472945595</v>
          </cell>
        </row>
        <row r="408">
          <cell r="B408">
            <v>552.76869617964405</v>
          </cell>
          <cell r="C408">
            <v>798.33622558115235</v>
          </cell>
          <cell r="D408">
            <v>433.08907141105919</v>
          </cell>
        </row>
        <row r="409">
          <cell r="B409">
            <v>478.64188532801921</v>
          </cell>
          <cell r="C409">
            <v>476.56752763942177</v>
          </cell>
          <cell r="D409">
            <v>147.01645144027231</v>
          </cell>
        </row>
        <row r="410">
          <cell r="B410">
            <v>201.95748898755016</v>
          </cell>
          <cell r="C410">
            <v>395.67916396977853</v>
          </cell>
          <cell r="D410">
            <v>402.18109278011315</v>
          </cell>
        </row>
        <row r="411">
          <cell r="B411">
            <v>205.76661263793309</v>
          </cell>
          <cell r="C411">
            <v>328.07468796747798</v>
          </cell>
          <cell r="D411">
            <v>324.57580281753678</v>
          </cell>
        </row>
        <row r="412">
          <cell r="B412">
            <v>402.37954923592088</v>
          </cell>
          <cell r="C412">
            <v>508.20255812885182</v>
          </cell>
          <cell r="D412">
            <v>347.6139344016778</v>
          </cell>
        </row>
        <row r="413">
          <cell r="B413">
            <v>417.96594202117348</v>
          </cell>
          <cell r="C413">
            <v>108.34094457104248</v>
          </cell>
          <cell r="D413">
            <v>54.238207551475142</v>
          </cell>
        </row>
        <row r="414">
          <cell r="B414">
            <v>123.60017868281341</v>
          </cell>
          <cell r="C414">
            <v>435.70431007854808</v>
          </cell>
          <cell r="D414">
            <v>265.80511275590482</v>
          </cell>
        </row>
        <row r="415">
          <cell r="B415">
            <v>222.75894052228057</v>
          </cell>
          <cell r="C415">
            <v>217.83010429093298</v>
          </cell>
          <cell r="D415">
            <v>8.165529168071572</v>
          </cell>
        </row>
        <row r="416">
          <cell r="B416">
            <v>401.63932527577975</v>
          </cell>
          <cell r="C416">
            <v>432.76471948656331</v>
          </cell>
          <cell r="D416">
            <v>357.10505409957176</v>
          </cell>
        </row>
        <row r="417">
          <cell r="B417">
            <v>397.25127371361816</v>
          </cell>
          <cell r="C417">
            <v>620.12964906865147</v>
          </cell>
          <cell r="D417">
            <v>347.73578275671321</v>
          </cell>
        </row>
        <row r="418">
          <cell r="B418">
            <v>20.575653422010362</v>
          </cell>
          <cell r="C418">
            <v>189.16390139155033</v>
          </cell>
          <cell r="D418">
            <v>-6.9234904692310408</v>
          </cell>
        </row>
        <row r="419">
          <cell r="B419">
            <v>322.78297245034832</v>
          </cell>
          <cell r="C419">
            <v>465.35761231587975</v>
          </cell>
          <cell r="D419">
            <v>299.3657086576614</v>
          </cell>
        </row>
        <row r="420">
          <cell r="B420">
            <v>103.50243373931491</v>
          </cell>
          <cell r="C420">
            <v>386.57931990948987</v>
          </cell>
          <cell r="D420">
            <v>55.560258087604382</v>
          </cell>
        </row>
        <row r="421">
          <cell r="B421">
            <v>208.33372479204144</v>
          </cell>
          <cell r="C421">
            <v>209.04296950861928</v>
          </cell>
          <cell r="D421">
            <v>72.713153004123086</v>
          </cell>
        </row>
        <row r="422">
          <cell r="B422">
            <v>84.186763654350358</v>
          </cell>
          <cell r="C422">
            <v>351.56289688091471</v>
          </cell>
          <cell r="D422">
            <v>102.02886318394044</v>
          </cell>
        </row>
        <row r="423">
          <cell r="B423">
            <v>89.898685836046553</v>
          </cell>
          <cell r="C423">
            <v>278.13174896924147</v>
          </cell>
          <cell r="D423">
            <v>235.12830567089182</v>
          </cell>
        </row>
        <row r="424">
          <cell r="B424">
            <v>491.67361967024601</v>
          </cell>
          <cell r="C424">
            <v>749.88051963296709</v>
          </cell>
          <cell r="D424">
            <v>231.875696232123</v>
          </cell>
        </row>
        <row r="425">
          <cell r="B425">
            <v>427.84816489262505</v>
          </cell>
          <cell r="C425">
            <v>439.28018058092653</v>
          </cell>
          <cell r="D425">
            <v>236.9894587511325</v>
          </cell>
        </row>
        <row r="426">
          <cell r="B426">
            <v>237.53799644251148</v>
          </cell>
          <cell r="C426">
            <v>469.73902427807445</v>
          </cell>
          <cell r="D426">
            <v>182.40455577698452</v>
          </cell>
        </row>
        <row r="427">
          <cell r="B427">
            <v>257.73164050686722</v>
          </cell>
          <cell r="C427">
            <v>572.09435620332852</v>
          </cell>
          <cell r="D427">
            <v>208.78699731044827</v>
          </cell>
        </row>
        <row r="428">
          <cell r="B428">
            <v>492.9329652636938</v>
          </cell>
          <cell r="C428">
            <v>729.73040786178046</v>
          </cell>
          <cell r="D428">
            <v>361.35204552802657</v>
          </cell>
        </row>
        <row r="429">
          <cell r="B429">
            <v>294.22992226124779</v>
          </cell>
          <cell r="C429">
            <v>539.92307507552073</v>
          </cell>
          <cell r="D429">
            <v>290.41410055655126</v>
          </cell>
        </row>
        <row r="430">
          <cell r="B430">
            <v>350.17663083871338</v>
          </cell>
          <cell r="C430">
            <v>532.06414595860031</v>
          </cell>
          <cell r="D430">
            <v>378.57129737414874</v>
          </cell>
        </row>
        <row r="431">
          <cell r="B431">
            <v>715.42291550873074</v>
          </cell>
          <cell r="C431">
            <v>897.57530917995314</v>
          </cell>
          <cell r="D431">
            <v>417.24745454944457</v>
          </cell>
        </row>
        <row r="432">
          <cell r="B432">
            <v>23.162352560631689</v>
          </cell>
          <cell r="C432">
            <v>265.99976208367332</v>
          </cell>
          <cell r="D432">
            <v>167.24491745775498</v>
          </cell>
        </row>
        <row r="433">
          <cell r="B433">
            <v>252.00885684688734</v>
          </cell>
          <cell r="C433">
            <v>456.58995841332597</v>
          </cell>
          <cell r="D433">
            <v>238.59142435590155</v>
          </cell>
        </row>
        <row r="434">
          <cell r="B434">
            <v>171.04060596679705</v>
          </cell>
          <cell r="C434">
            <v>220.12904575619996</v>
          </cell>
          <cell r="D434">
            <v>215.3011629462853</v>
          </cell>
        </row>
        <row r="435">
          <cell r="B435">
            <v>-48.910640208082157</v>
          </cell>
          <cell r="C435">
            <v>147.08541468268714</v>
          </cell>
          <cell r="D435">
            <v>180.02533600627086</v>
          </cell>
        </row>
        <row r="436">
          <cell r="B436">
            <v>300.03523322048841</v>
          </cell>
          <cell r="C436">
            <v>434.58800125871528</v>
          </cell>
          <cell r="D436">
            <v>193.53436095249316</v>
          </cell>
        </row>
        <row r="437">
          <cell r="B437">
            <v>479.47139845372504</v>
          </cell>
          <cell r="C437">
            <v>588.1548465568676</v>
          </cell>
          <cell r="D437">
            <v>238.77813593993099</v>
          </cell>
        </row>
        <row r="438">
          <cell r="B438">
            <v>426.41255149008907</v>
          </cell>
          <cell r="C438">
            <v>580.15463191947504</v>
          </cell>
          <cell r="D438">
            <v>292.92088472855318</v>
          </cell>
        </row>
        <row r="439">
          <cell r="B439">
            <v>176.72914621949383</v>
          </cell>
          <cell r="C439">
            <v>300.0730430516295</v>
          </cell>
          <cell r="D439">
            <v>241.53322014424074</v>
          </cell>
        </row>
        <row r="440">
          <cell r="B440">
            <v>304.43532616222382</v>
          </cell>
          <cell r="C440">
            <v>403.48260364338773</v>
          </cell>
          <cell r="D440">
            <v>313.14072851560746</v>
          </cell>
        </row>
        <row r="441">
          <cell r="B441">
            <v>197.50773917903368</v>
          </cell>
          <cell r="C441">
            <v>457.64608874472935</v>
          </cell>
          <cell r="D441">
            <v>175.90912285504299</v>
          </cell>
        </row>
        <row r="442">
          <cell r="B442">
            <v>269.50925913291951</v>
          </cell>
          <cell r="C442">
            <v>458.30878468423845</v>
          </cell>
          <cell r="D442">
            <v>377.11479302750638</v>
          </cell>
        </row>
        <row r="443">
          <cell r="B443">
            <v>380.4855973078524</v>
          </cell>
          <cell r="C443">
            <v>641.15687996552788</v>
          </cell>
          <cell r="D443">
            <v>300.37049319209342</v>
          </cell>
        </row>
        <row r="444">
          <cell r="B444">
            <v>662.69055715444517</v>
          </cell>
          <cell r="C444">
            <v>784.3180873335225</v>
          </cell>
          <cell r="D444">
            <v>363.42704375697565</v>
          </cell>
        </row>
        <row r="445">
          <cell r="B445">
            <v>288.31027104695278</v>
          </cell>
          <cell r="C445">
            <v>375.55498937338507</v>
          </cell>
          <cell r="D445">
            <v>182.17914954209448</v>
          </cell>
        </row>
        <row r="446">
          <cell r="B446">
            <v>247.98530941498507</v>
          </cell>
          <cell r="C446">
            <v>631.80125671159101</v>
          </cell>
          <cell r="D446">
            <v>268.64132732133208</v>
          </cell>
        </row>
        <row r="447">
          <cell r="B447">
            <v>240.28736822502287</v>
          </cell>
          <cell r="C447">
            <v>360.8370722794736</v>
          </cell>
          <cell r="D447">
            <v>214.45137405828086</v>
          </cell>
        </row>
        <row r="448">
          <cell r="B448">
            <v>353.57857148320454</v>
          </cell>
          <cell r="C448">
            <v>532.04420384837863</v>
          </cell>
          <cell r="D448">
            <v>307.07402477498658</v>
          </cell>
        </row>
        <row r="449">
          <cell r="B449">
            <v>397.42503735639849</v>
          </cell>
          <cell r="C449">
            <v>598.86822309545096</v>
          </cell>
          <cell r="D449">
            <v>184.48801587631243</v>
          </cell>
        </row>
        <row r="450">
          <cell r="B450">
            <v>390.74953830749052</v>
          </cell>
          <cell r="C450">
            <v>676.76461457801679</v>
          </cell>
          <cell r="D450">
            <v>243.43949749095026</v>
          </cell>
        </row>
        <row r="451">
          <cell r="B451">
            <v>584.34415748633512</v>
          </cell>
          <cell r="C451">
            <v>639.02997531317874</v>
          </cell>
          <cell r="D451">
            <v>414.9934843069957</v>
          </cell>
        </row>
        <row r="452">
          <cell r="B452">
            <v>240.36563737659128</v>
          </cell>
          <cell r="C452">
            <v>451.72997467915599</v>
          </cell>
          <cell r="D452">
            <v>277.42352492387045</v>
          </cell>
        </row>
        <row r="453">
          <cell r="B453">
            <v>242.38756275005483</v>
          </cell>
          <cell r="C453">
            <v>361.34620907474624</v>
          </cell>
          <cell r="D453">
            <v>271.4171819358628</v>
          </cell>
        </row>
        <row r="454">
          <cell r="B454">
            <v>135.18276809882977</v>
          </cell>
          <cell r="C454">
            <v>397.40433944627756</v>
          </cell>
          <cell r="D454">
            <v>338.87224291827647</v>
          </cell>
        </row>
        <row r="455">
          <cell r="B455">
            <v>449.08875219910533</v>
          </cell>
          <cell r="C455">
            <v>451.81773139115404</v>
          </cell>
          <cell r="D455">
            <v>473.18033733303372</v>
          </cell>
        </row>
        <row r="456">
          <cell r="B456">
            <v>514.36351026648595</v>
          </cell>
          <cell r="C456">
            <v>725.73612341165926</v>
          </cell>
          <cell r="D456">
            <v>281.76697767487519</v>
          </cell>
        </row>
        <row r="457">
          <cell r="B457">
            <v>444.89483008968028</v>
          </cell>
          <cell r="C457">
            <v>652.32092541116072</v>
          </cell>
          <cell r="D457">
            <v>240.76299750557223</v>
          </cell>
        </row>
        <row r="458">
          <cell r="B458">
            <v>153.42059950741213</v>
          </cell>
          <cell r="C458">
            <v>288.35261176791806</v>
          </cell>
          <cell r="D458">
            <v>226.03990635781255</v>
          </cell>
        </row>
        <row r="459">
          <cell r="B459">
            <v>414.73725299023073</v>
          </cell>
          <cell r="C459">
            <v>279.38148390571689</v>
          </cell>
          <cell r="D459">
            <v>103.73990963045122</v>
          </cell>
        </row>
        <row r="460">
          <cell r="B460">
            <v>264.03325554022649</v>
          </cell>
          <cell r="C460">
            <v>426.61725117951818</v>
          </cell>
          <cell r="D460">
            <v>151.79581167336559</v>
          </cell>
        </row>
        <row r="461">
          <cell r="B461">
            <v>88.942880987157082</v>
          </cell>
          <cell r="C461">
            <v>192.93118837320753</v>
          </cell>
          <cell r="D461">
            <v>256.27354339556155</v>
          </cell>
        </row>
        <row r="462">
          <cell r="B462">
            <v>482.67174803484625</v>
          </cell>
          <cell r="C462">
            <v>615.30757184344066</v>
          </cell>
          <cell r="D462">
            <v>310.90473333665062</v>
          </cell>
        </row>
        <row r="463">
          <cell r="B463">
            <v>383.12826658810008</v>
          </cell>
          <cell r="C463">
            <v>556.27776476858696</v>
          </cell>
          <cell r="D463">
            <v>327.63202585466888</v>
          </cell>
        </row>
        <row r="464">
          <cell r="B464">
            <v>310.90451130636035</v>
          </cell>
          <cell r="C464">
            <v>381.91227023144404</v>
          </cell>
          <cell r="D464">
            <v>403.05160516661084</v>
          </cell>
        </row>
        <row r="465">
          <cell r="B465">
            <v>274.28038803530575</v>
          </cell>
          <cell r="C465">
            <v>384.49759413460487</v>
          </cell>
          <cell r="D465">
            <v>361.62318922498361</v>
          </cell>
        </row>
        <row r="466">
          <cell r="B466">
            <v>106.95689732010416</v>
          </cell>
          <cell r="C466">
            <v>243.88157554561508</v>
          </cell>
          <cell r="D466">
            <v>122.83674039472717</v>
          </cell>
        </row>
        <row r="467">
          <cell r="B467">
            <v>262.0447672383649</v>
          </cell>
          <cell r="C467">
            <v>435.31620791387098</v>
          </cell>
          <cell r="D467">
            <v>201.97107335863333</v>
          </cell>
        </row>
        <row r="468">
          <cell r="B468">
            <v>47.680886788865109</v>
          </cell>
          <cell r="C468">
            <v>188.58960365406745</v>
          </cell>
          <cell r="D468">
            <v>289.80710272852349</v>
          </cell>
        </row>
        <row r="469">
          <cell r="B469">
            <v>198.92473611196974</v>
          </cell>
          <cell r="C469">
            <v>374.30400166535446</v>
          </cell>
          <cell r="D469">
            <v>252.37067678456359</v>
          </cell>
        </row>
        <row r="470">
          <cell r="B470">
            <v>549.63868652428391</v>
          </cell>
          <cell r="C470">
            <v>531.99567357735179</v>
          </cell>
          <cell r="D470">
            <v>119.56829642848653</v>
          </cell>
        </row>
        <row r="471">
          <cell r="B471">
            <v>338.83092455106487</v>
          </cell>
          <cell r="C471">
            <v>434.52005290007622</v>
          </cell>
          <cell r="D471">
            <v>208.78993606911547</v>
          </cell>
        </row>
        <row r="472">
          <cell r="B472">
            <v>114.80476230281275</v>
          </cell>
          <cell r="C472">
            <v>191.61512319784009</v>
          </cell>
          <cell r="D472">
            <v>94.937994228771117</v>
          </cell>
        </row>
        <row r="473">
          <cell r="B473">
            <v>454.37836298393137</v>
          </cell>
          <cell r="C473">
            <v>571.82397656285309</v>
          </cell>
          <cell r="D473">
            <v>325.93886051638003</v>
          </cell>
        </row>
        <row r="474">
          <cell r="B474">
            <v>434.30956019700091</v>
          </cell>
          <cell r="C474">
            <v>507.19473448098552</v>
          </cell>
          <cell r="D474">
            <v>282.52021977141987</v>
          </cell>
        </row>
        <row r="475">
          <cell r="B475">
            <v>243.92794158481576</v>
          </cell>
          <cell r="C475">
            <v>362.1065004928239</v>
          </cell>
          <cell r="D475">
            <v>187.48034203663411</v>
          </cell>
        </row>
        <row r="476">
          <cell r="B476">
            <v>189.75712816356602</v>
          </cell>
          <cell r="C476">
            <v>261.88896987910221</v>
          </cell>
          <cell r="D476">
            <v>101.79350550050734</v>
          </cell>
        </row>
        <row r="477">
          <cell r="B477">
            <v>662.14166982241954</v>
          </cell>
          <cell r="C477">
            <v>996.22661504869154</v>
          </cell>
          <cell r="D477">
            <v>459.48920239917447</v>
          </cell>
        </row>
        <row r="478">
          <cell r="B478">
            <v>393.67444847618901</v>
          </cell>
          <cell r="C478">
            <v>627.16659999821195</v>
          </cell>
          <cell r="D478">
            <v>253.1257806529814</v>
          </cell>
        </row>
        <row r="479">
          <cell r="B479">
            <v>302.4711806734519</v>
          </cell>
          <cell r="C479">
            <v>519.90605949396399</v>
          </cell>
          <cell r="D479">
            <v>114.21608910089466</v>
          </cell>
        </row>
        <row r="480">
          <cell r="B480">
            <v>596.41251876734486</v>
          </cell>
          <cell r="C480">
            <v>906.58808589745115</v>
          </cell>
          <cell r="D480">
            <v>477.25937590856711</v>
          </cell>
        </row>
        <row r="481">
          <cell r="B481">
            <v>366.17055967693864</v>
          </cell>
          <cell r="C481">
            <v>442.44657450146286</v>
          </cell>
          <cell r="D481">
            <v>192.74546970224145</v>
          </cell>
        </row>
        <row r="482">
          <cell r="B482">
            <v>259.87752845280176</v>
          </cell>
          <cell r="C482">
            <v>301.57089696282208</v>
          </cell>
          <cell r="D482">
            <v>116.84325075941784</v>
          </cell>
        </row>
        <row r="483">
          <cell r="B483">
            <v>66.823838007669224</v>
          </cell>
          <cell r="C483">
            <v>173.57628698797492</v>
          </cell>
          <cell r="D483">
            <v>-44.229451633064684</v>
          </cell>
        </row>
        <row r="484">
          <cell r="B484">
            <v>502.55634984000869</v>
          </cell>
          <cell r="C484">
            <v>475.14116749144654</v>
          </cell>
          <cell r="D484">
            <v>440.35135628499404</v>
          </cell>
        </row>
        <row r="485">
          <cell r="B485">
            <v>141.5427338974942</v>
          </cell>
          <cell r="C485">
            <v>320.73671746331308</v>
          </cell>
          <cell r="D485">
            <v>224.31505906167013</v>
          </cell>
        </row>
        <row r="486">
          <cell r="B486">
            <v>290.49842323460598</v>
          </cell>
          <cell r="C486">
            <v>665.13359628563785</v>
          </cell>
          <cell r="D486">
            <v>266.83650159759327</v>
          </cell>
        </row>
        <row r="487">
          <cell r="B487">
            <v>308.97087280331806</v>
          </cell>
          <cell r="C487">
            <v>294.60656228224349</v>
          </cell>
          <cell r="D487">
            <v>135.78876847411007</v>
          </cell>
        </row>
        <row r="488">
          <cell r="B488">
            <v>495.30000904524945</v>
          </cell>
          <cell r="C488">
            <v>723.61133696794229</v>
          </cell>
          <cell r="D488">
            <v>233.89238196243082</v>
          </cell>
        </row>
        <row r="489">
          <cell r="B489">
            <v>273.14310908194926</v>
          </cell>
          <cell r="C489">
            <v>444.46957883278037</v>
          </cell>
          <cell r="D489">
            <v>315.42829982517583</v>
          </cell>
        </row>
        <row r="490">
          <cell r="B490">
            <v>417.73600447043697</v>
          </cell>
          <cell r="C490">
            <v>521.66848930192498</v>
          </cell>
          <cell r="D490">
            <v>97.296565950509518</v>
          </cell>
        </row>
        <row r="491">
          <cell r="B491">
            <v>127.3968876933771</v>
          </cell>
          <cell r="C491">
            <v>303.06328527638897</v>
          </cell>
          <cell r="D491">
            <v>273.9967609506229</v>
          </cell>
        </row>
        <row r="492">
          <cell r="B492">
            <v>313.42563095223136</v>
          </cell>
          <cell r="C492">
            <v>377.7713572487537</v>
          </cell>
          <cell r="D492">
            <v>261.45070846087719</v>
          </cell>
        </row>
        <row r="493">
          <cell r="B493">
            <v>385.26798873893938</v>
          </cell>
          <cell r="C493">
            <v>552.83124610202321</v>
          </cell>
          <cell r="D493">
            <v>224.08153679034513</v>
          </cell>
        </row>
        <row r="494">
          <cell r="B494">
            <v>144.67546761614199</v>
          </cell>
          <cell r="C494">
            <v>442.59680047635931</v>
          </cell>
          <cell r="D494">
            <v>278.17194670312864</v>
          </cell>
        </row>
        <row r="495">
          <cell r="B495">
            <v>216.6629654356357</v>
          </cell>
          <cell r="C495">
            <v>364.93902179933707</v>
          </cell>
          <cell r="D495">
            <v>419.92778973424561</v>
          </cell>
        </row>
        <row r="496">
          <cell r="B496">
            <v>490.70042024520524</v>
          </cell>
          <cell r="C496">
            <v>740.70866320508912</v>
          </cell>
          <cell r="D496">
            <v>371.23333647748916</v>
          </cell>
        </row>
        <row r="497">
          <cell r="B497">
            <v>172.10157733314392</v>
          </cell>
          <cell r="C497">
            <v>282.4735715481894</v>
          </cell>
          <cell r="D497">
            <v>24.157639179111754</v>
          </cell>
        </row>
        <row r="498">
          <cell r="B498">
            <v>213.61928044595385</v>
          </cell>
          <cell r="C498">
            <v>393.1067381675195</v>
          </cell>
          <cell r="D498">
            <v>192.07871946104837</v>
          </cell>
        </row>
        <row r="499">
          <cell r="B499">
            <v>197.26149016149381</v>
          </cell>
          <cell r="C499">
            <v>256.03759295679583</v>
          </cell>
          <cell r="D499">
            <v>150.71182221683955</v>
          </cell>
        </row>
        <row r="500">
          <cell r="B500">
            <v>285.97642963483952</v>
          </cell>
          <cell r="C500">
            <v>422.75291484007482</v>
          </cell>
          <cell r="D500">
            <v>341.77223101579182</v>
          </cell>
        </row>
        <row r="501">
          <cell r="B501">
            <v>-8.7895218136753215</v>
          </cell>
          <cell r="C501">
            <v>299.69134912368349</v>
          </cell>
          <cell r="D501">
            <v>248.07400404173052</v>
          </cell>
        </row>
        <row r="502">
          <cell r="B502">
            <v>69.025179356348502</v>
          </cell>
          <cell r="C502">
            <v>273.0661924007411</v>
          </cell>
          <cell r="D502">
            <v>203.98790107410457</v>
          </cell>
        </row>
        <row r="503">
          <cell r="B503">
            <v>276.37895516899681</v>
          </cell>
          <cell r="C503">
            <v>259.58635222586395</v>
          </cell>
          <cell r="D503">
            <v>231.44431206667537</v>
          </cell>
        </row>
        <row r="504">
          <cell r="B504">
            <v>443.35449773331504</v>
          </cell>
          <cell r="C504">
            <v>680.24325916792588</v>
          </cell>
          <cell r="D504">
            <v>336.91594183248606</v>
          </cell>
        </row>
        <row r="505">
          <cell r="B505">
            <v>610.83551232429397</v>
          </cell>
          <cell r="C505">
            <v>824.82158093285614</v>
          </cell>
          <cell r="D505">
            <v>496.51237494483416</v>
          </cell>
        </row>
        <row r="506">
          <cell r="B506">
            <v>149.76001222255758</v>
          </cell>
          <cell r="C506">
            <v>419.19317423762709</v>
          </cell>
          <cell r="D506">
            <v>297.61883909380595</v>
          </cell>
        </row>
        <row r="507">
          <cell r="B507">
            <v>120.19164013579268</v>
          </cell>
          <cell r="C507">
            <v>448.87877570995789</v>
          </cell>
          <cell r="D507">
            <v>216.14159312915456</v>
          </cell>
        </row>
        <row r="508">
          <cell r="B508">
            <v>238.75456954437067</v>
          </cell>
          <cell r="C508">
            <v>443.35411170217532</v>
          </cell>
          <cell r="D508">
            <v>274.32775830554414</v>
          </cell>
        </row>
        <row r="509">
          <cell r="B509">
            <v>215.50057461747457</v>
          </cell>
          <cell r="C509">
            <v>237.06939466086015</v>
          </cell>
          <cell r="D509">
            <v>142.51659945284985</v>
          </cell>
        </row>
        <row r="510">
          <cell r="B510">
            <v>152.9848480423716</v>
          </cell>
          <cell r="C510">
            <v>395.44360581681406</v>
          </cell>
          <cell r="D510">
            <v>257.02300491644002</v>
          </cell>
        </row>
        <row r="511">
          <cell r="B511">
            <v>422.35989660698624</v>
          </cell>
          <cell r="C511">
            <v>760.94344277494031</v>
          </cell>
          <cell r="D511">
            <v>438.89610462511678</v>
          </cell>
        </row>
        <row r="512">
          <cell r="B512">
            <v>383.7560937903977</v>
          </cell>
          <cell r="C512">
            <v>424.5677565478893</v>
          </cell>
          <cell r="D512">
            <v>239.14115625743327</v>
          </cell>
        </row>
        <row r="513">
          <cell r="B513">
            <v>185.2555120856054</v>
          </cell>
          <cell r="C513">
            <v>398.96838363132946</v>
          </cell>
          <cell r="D513">
            <v>240.16690734204172</v>
          </cell>
        </row>
        <row r="514">
          <cell r="B514">
            <v>434.73068536368976</v>
          </cell>
          <cell r="C514">
            <v>526.09061497974824</v>
          </cell>
          <cell r="D514">
            <v>83.608682083972838</v>
          </cell>
        </row>
        <row r="515">
          <cell r="B515">
            <v>308.77411391948607</v>
          </cell>
          <cell r="C515">
            <v>671.5829826650463</v>
          </cell>
          <cell r="D515">
            <v>462.829389504039</v>
          </cell>
        </row>
        <row r="516">
          <cell r="B516">
            <v>434.71402846207764</v>
          </cell>
          <cell r="C516">
            <v>473.60074044846874</v>
          </cell>
          <cell r="D516">
            <v>401.4533897279448</v>
          </cell>
        </row>
        <row r="517">
          <cell r="B517">
            <v>151.33852152960188</v>
          </cell>
          <cell r="C517">
            <v>148.95869472557729</v>
          </cell>
          <cell r="D517">
            <v>189.59071357628989</v>
          </cell>
        </row>
        <row r="518">
          <cell r="B518">
            <v>120.29573217454393</v>
          </cell>
          <cell r="C518">
            <v>305.90887951634249</v>
          </cell>
          <cell r="D518">
            <v>199.60406162577874</v>
          </cell>
        </row>
        <row r="519">
          <cell r="B519">
            <v>631.0903915604498</v>
          </cell>
          <cell r="C519">
            <v>807.59764245407905</v>
          </cell>
          <cell r="D519">
            <v>201.60194255790435</v>
          </cell>
        </row>
        <row r="520">
          <cell r="B520">
            <v>463.2084871506429</v>
          </cell>
          <cell r="C520">
            <v>667.93307682707632</v>
          </cell>
          <cell r="D520">
            <v>233.67680669488314</v>
          </cell>
        </row>
        <row r="521">
          <cell r="B521">
            <v>430.57745049737059</v>
          </cell>
          <cell r="C521">
            <v>540.94106636938193</v>
          </cell>
          <cell r="D521">
            <v>293.33393144123988</v>
          </cell>
        </row>
        <row r="522">
          <cell r="B522">
            <v>353.49036662280554</v>
          </cell>
          <cell r="C522">
            <v>514.78077419610133</v>
          </cell>
          <cell r="D522">
            <v>382.51968141489613</v>
          </cell>
        </row>
        <row r="523">
          <cell r="B523">
            <v>288.34385187428478</v>
          </cell>
          <cell r="C523">
            <v>306.90246346489806</v>
          </cell>
          <cell r="D523">
            <v>134.79054702754448</v>
          </cell>
        </row>
        <row r="524">
          <cell r="B524">
            <v>636.16527316082204</v>
          </cell>
          <cell r="C524">
            <v>707.49124108418846</v>
          </cell>
          <cell r="D524">
            <v>411.04828420452469</v>
          </cell>
        </row>
        <row r="525">
          <cell r="B525">
            <v>422.50480090808605</v>
          </cell>
          <cell r="C525">
            <v>592.19197815859479</v>
          </cell>
          <cell r="D525">
            <v>251.10886408154931</v>
          </cell>
        </row>
        <row r="526">
          <cell r="B526">
            <v>382.73936278607363</v>
          </cell>
          <cell r="C526">
            <v>616.75302291085177</v>
          </cell>
          <cell r="D526">
            <v>358.60203708353475</v>
          </cell>
        </row>
        <row r="527">
          <cell r="B527">
            <v>-13.585789970493067</v>
          </cell>
          <cell r="C527">
            <v>97.095716988713434</v>
          </cell>
          <cell r="D527">
            <v>73.184894966395944</v>
          </cell>
        </row>
        <row r="528">
          <cell r="B528">
            <v>181.96395225886482</v>
          </cell>
          <cell r="C528">
            <v>71.30497449985279</v>
          </cell>
          <cell r="D528">
            <v>186.48436050068963</v>
          </cell>
        </row>
        <row r="529">
          <cell r="B529">
            <v>665.82085248625685</v>
          </cell>
          <cell r="C529">
            <v>825.6672165366241</v>
          </cell>
          <cell r="D529">
            <v>460.3103367469613</v>
          </cell>
        </row>
        <row r="530">
          <cell r="B530">
            <v>367.48411734987019</v>
          </cell>
          <cell r="C530">
            <v>616.78470133410542</v>
          </cell>
          <cell r="D530">
            <v>196.6108496124848</v>
          </cell>
        </row>
        <row r="531">
          <cell r="B531">
            <v>465.3308184969635</v>
          </cell>
          <cell r="C531">
            <v>330.35201189882451</v>
          </cell>
          <cell r="D531">
            <v>58.042728178577846</v>
          </cell>
        </row>
        <row r="532">
          <cell r="B532">
            <v>416.05879013200502</v>
          </cell>
          <cell r="C532">
            <v>467.34545758140882</v>
          </cell>
          <cell r="D532">
            <v>268.41342219724629</v>
          </cell>
        </row>
        <row r="533">
          <cell r="B533">
            <v>245.93763533397879</v>
          </cell>
          <cell r="C533">
            <v>355.25769307134885</v>
          </cell>
          <cell r="D533">
            <v>91.106996540241596</v>
          </cell>
        </row>
        <row r="534">
          <cell r="B534">
            <v>292.04611711207536</v>
          </cell>
          <cell r="C534">
            <v>492.04539124305882</v>
          </cell>
          <cell r="D534">
            <v>366.48465365058064</v>
          </cell>
        </row>
        <row r="535">
          <cell r="B535">
            <v>410.19772690535325</v>
          </cell>
          <cell r="C535">
            <v>683.75471582198884</v>
          </cell>
          <cell r="D535">
            <v>440.62992772088853</v>
          </cell>
        </row>
        <row r="536">
          <cell r="B536">
            <v>72.815388162385574</v>
          </cell>
          <cell r="C536">
            <v>239.20115179138671</v>
          </cell>
          <cell r="D536">
            <v>242.1751869542752</v>
          </cell>
        </row>
        <row r="537">
          <cell r="B537">
            <v>569.92382011400355</v>
          </cell>
          <cell r="C537">
            <v>439.90635922025012</v>
          </cell>
          <cell r="D537">
            <v>178.55093875391219</v>
          </cell>
        </row>
        <row r="538">
          <cell r="B538">
            <v>26.622765849256325</v>
          </cell>
          <cell r="C538">
            <v>194.79126430798652</v>
          </cell>
          <cell r="D538">
            <v>15.721731498575991</v>
          </cell>
        </row>
        <row r="539">
          <cell r="B539">
            <v>459.10198924724153</v>
          </cell>
          <cell r="C539">
            <v>472.6719061166358</v>
          </cell>
          <cell r="D539">
            <v>459.50801896950372</v>
          </cell>
        </row>
        <row r="540">
          <cell r="B540">
            <v>454.87810474664616</v>
          </cell>
          <cell r="C540">
            <v>785.08071971455138</v>
          </cell>
          <cell r="D540">
            <v>419.16431340011985</v>
          </cell>
        </row>
        <row r="541">
          <cell r="B541">
            <v>429.95698739357925</v>
          </cell>
          <cell r="C541">
            <v>578.48042687779719</v>
          </cell>
          <cell r="D541">
            <v>285.90977220278836</v>
          </cell>
        </row>
        <row r="542">
          <cell r="B542">
            <v>235.52819585490431</v>
          </cell>
          <cell r="C542">
            <v>418.76486441857548</v>
          </cell>
          <cell r="D542">
            <v>253.20130127576323</v>
          </cell>
        </row>
        <row r="543">
          <cell r="B543">
            <v>333.37493783939925</v>
          </cell>
          <cell r="C543">
            <v>326.64147901652024</v>
          </cell>
          <cell r="D543">
            <v>142.82153363583251</v>
          </cell>
        </row>
        <row r="544">
          <cell r="B544">
            <v>229.05413971453521</v>
          </cell>
          <cell r="C544">
            <v>237.76509111600603</v>
          </cell>
          <cell r="D544">
            <v>51.349141637790609</v>
          </cell>
        </row>
        <row r="545">
          <cell r="B545">
            <v>246.81397552427177</v>
          </cell>
          <cell r="C545">
            <v>388.87573695089173</v>
          </cell>
          <cell r="D545">
            <v>197.24076957840208</v>
          </cell>
        </row>
        <row r="546">
          <cell r="B546">
            <v>391.53948916671658</v>
          </cell>
          <cell r="C546">
            <v>692.65189834529338</v>
          </cell>
          <cell r="D546">
            <v>434.23820250677966</v>
          </cell>
        </row>
        <row r="547">
          <cell r="B547">
            <v>103.68184533007516</v>
          </cell>
          <cell r="C547">
            <v>329.98275883566515</v>
          </cell>
          <cell r="D547">
            <v>326.16979403842743</v>
          </cell>
        </row>
        <row r="548">
          <cell r="B548">
            <v>271.41083316192646</v>
          </cell>
          <cell r="C548">
            <v>433.62340457457753</v>
          </cell>
          <cell r="D548">
            <v>214.0041365260262</v>
          </cell>
        </row>
        <row r="549">
          <cell r="B549">
            <v>425.07712632721075</v>
          </cell>
          <cell r="C549">
            <v>697.40737899799274</v>
          </cell>
          <cell r="D549">
            <v>248.84578559285535</v>
          </cell>
        </row>
        <row r="550">
          <cell r="B550">
            <v>556.87592575034887</v>
          </cell>
          <cell r="C550">
            <v>612.46326630702788</v>
          </cell>
          <cell r="D550">
            <v>287.32994645941795</v>
          </cell>
        </row>
        <row r="551">
          <cell r="B551">
            <v>297.09866569733026</v>
          </cell>
          <cell r="C551">
            <v>512.53150901082165</v>
          </cell>
          <cell r="D551">
            <v>161.43960424912848</v>
          </cell>
        </row>
        <row r="552">
          <cell r="B552">
            <v>314.64451886718422</v>
          </cell>
          <cell r="C552">
            <v>364.6384771292216</v>
          </cell>
          <cell r="D552">
            <v>201.71328226480779</v>
          </cell>
        </row>
        <row r="553">
          <cell r="B553">
            <v>477.6530929456992</v>
          </cell>
          <cell r="C553">
            <v>696.38748929280496</v>
          </cell>
          <cell r="D553">
            <v>503.83119627466687</v>
          </cell>
        </row>
        <row r="554">
          <cell r="B554">
            <v>297.53411840754598</v>
          </cell>
          <cell r="C554">
            <v>435.04950728710367</v>
          </cell>
          <cell r="D554">
            <v>252.41752905814263</v>
          </cell>
        </row>
        <row r="555">
          <cell r="B555">
            <v>329.83482143579351</v>
          </cell>
          <cell r="C555">
            <v>516.274172678897</v>
          </cell>
          <cell r="D555">
            <v>313.40374403308067</v>
          </cell>
        </row>
        <row r="556">
          <cell r="B556">
            <v>332.5147758022145</v>
          </cell>
          <cell r="C556">
            <v>593.82327126924019</v>
          </cell>
          <cell r="D556">
            <v>241.59208479222409</v>
          </cell>
        </row>
        <row r="557">
          <cell r="B557">
            <v>368.06801091695877</v>
          </cell>
          <cell r="C557">
            <v>423.26362917377986</v>
          </cell>
          <cell r="D557">
            <v>107.83276054387505</v>
          </cell>
        </row>
        <row r="558">
          <cell r="B558">
            <v>259.74399245649374</v>
          </cell>
          <cell r="C558">
            <v>346.649945463807</v>
          </cell>
          <cell r="D558">
            <v>84.655337519277282</v>
          </cell>
        </row>
        <row r="559">
          <cell r="B559">
            <v>294.9340375647846</v>
          </cell>
          <cell r="C559">
            <v>334.93195767191628</v>
          </cell>
          <cell r="D559">
            <v>197.38450346263255</v>
          </cell>
        </row>
        <row r="560">
          <cell r="B560">
            <v>208.88863275801612</v>
          </cell>
          <cell r="C560">
            <v>426.55258167173616</v>
          </cell>
          <cell r="D560">
            <v>110.26005222203469</v>
          </cell>
        </row>
        <row r="561">
          <cell r="B561">
            <v>181.90967038760931</v>
          </cell>
          <cell r="C561">
            <v>201.47664190654845</v>
          </cell>
          <cell r="D561">
            <v>2.2881753150750512</v>
          </cell>
        </row>
        <row r="562">
          <cell r="B562">
            <v>407.72160805301007</v>
          </cell>
          <cell r="C562">
            <v>490.20331343398254</v>
          </cell>
          <cell r="D562">
            <v>319.19396132299937</v>
          </cell>
        </row>
        <row r="563">
          <cell r="B563">
            <v>686.91756045435329</v>
          </cell>
          <cell r="C563">
            <v>936.01645376500255</v>
          </cell>
          <cell r="D563">
            <v>446.99298154009091</v>
          </cell>
        </row>
        <row r="564">
          <cell r="B564">
            <v>404.92168810827479</v>
          </cell>
          <cell r="C564">
            <v>355.24155774313084</v>
          </cell>
          <cell r="D564">
            <v>232.31572009782261</v>
          </cell>
        </row>
        <row r="565">
          <cell r="B565">
            <v>399.38996309052806</v>
          </cell>
          <cell r="C565">
            <v>672.55901596041303</v>
          </cell>
          <cell r="D565">
            <v>217.49637003467006</v>
          </cell>
        </row>
        <row r="566">
          <cell r="B566">
            <v>417.50355804088269</v>
          </cell>
          <cell r="C566">
            <v>463.57746939798881</v>
          </cell>
          <cell r="D566">
            <v>457.85713796744449</v>
          </cell>
        </row>
        <row r="567">
          <cell r="B567">
            <v>308.24661208525868</v>
          </cell>
          <cell r="C567">
            <v>649.91499787064413</v>
          </cell>
          <cell r="D567">
            <v>279.34560296181269</v>
          </cell>
        </row>
        <row r="568">
          <cell r="B568">
            <v>2.9844296933163719</v>
          </cell>
          <cell r="C568">
            <v>213.1787432075439</v>
          </cell>
          <cell r="D568">
            <v>189.90893362836957</v>
          </cell>
        </row>
        <row r="569">
          <cell r="B569">
            <v>458.51489298458631</v>
          </cell>
          <cell r="C569">
            <v>488.99424356801984</v>
          </cell>
          <cell r="D569">
            <v>363.95926063220384</v>
          </cell>
        </row>
        <row r="570">
          <cell r="B570">
            <v>252.82162740490821</v>
          </cell>
          <cell r="C570">
            <v>374.85478929490529</v>
          </cell>
          <cell r="D570">
            <v>223.16099874803413</v>
          </cell>
        </row>
        <row r="571">
          <cell r="B571">
            <v>336.32473254443818</v>
          </cell>
          <cell r="C571">
            <v>303.27869757893177</v>
          </cell>
          <cell r="D571">
            <v>22.139838957903265</v>
          </cell>
        </row>
        <row r="572">
          <cell r="B572">
            <v>570.72163148360642</v>
          </cell>
          <cell r="C572">
            <v>737.6417043340457</v>
          </cell>
          <cell r="D572">
            <v>275.4559381975908</v>
          </cell>
        </row>
        <row r="573">
          <cell r="B573">
            <v>237.78134531619887</v>
          </cell>
          <cell r="C573">
            <v>443.19531125185745</v>
          </cell>
          <cell r="D573">
            <v>100.16642220674629</v>
          </cell>
        </row>
        <row r="574">
          <cell r="B574">
            <v>636.51349414695414</v>
          </cell>
          <cell r="C574">
            <v>849.32415271488526</v>
          </cell>
          <cell r="D574">
            <v>446.62121473116315</v>
          </cell>
        </row>
        <row r="575">
          <cell r="B575">
            <v>553.55453967151448</v>
          </cell>
          <cell r="C575">
            <v>807.59478763677566</v>
          </cell>
          <cell r="D575">
            <v>550.29302760998587</v>
          </cell>
        </row>
        <row r="576">
          <cell r="B576">
            <v>319.1116707952512</v>
          </cell>
          <cell r="C576">
            <v>279.64427835020194</v>
          </cell>
          <cell r="D576">
            <v>81.660643750209886</v>
          </cell>
        </row>
        <row r="577">
          <cell r="B577">
            <v>253.90387851992622</v>
          </cell>
          <cell r="C577">
            <v>275.37191102051372</v>
          </cell>
          <cell r="D577">
            <v>-5.3032909250374303</v>
          </cell>
        </row>
        <row r="578">
          <cell r="B578">
            <v>419.49635121342294</v>
          </cell>
          <cell r="C578">
            <v>545.39431316850414</v>
          </cell>
          <cell r="D578">
            <v>312.59366713548786</v>
          </cell>
        </row>
        <row r="579">
          <cell r="B579">
            <v>381.41684710276792</v>
          </cell>
          <cell r="C579">
            <v>423.66689709564724</v>
          </cell>
          <cell r="D579">
            <v>29.191983162989402</v>
          </cell>
        </row>
        <row r="580">
          <cell r="B580">
            <v>-16.697831366861465</v>
          </cell>
          <cell r="C580">
            <v>263.66120103202877</v>
          </cell>
          <cell r="D580">
            <v>48.559070398519026</v>
          </cell>
        </row>
        <row r="581">
          <cell r="B581">
            <v>240.7458708711668</v>
          </cell>
          <cell r="C581">
            <v>493.5465306156288</v>
          </cell>
          <cell r="D581">
            <v>396.08585265615352</v>
          </cell>
        </row>
        <row r="582">
          <cell r="B582">
            <v>732.49686631136467</v>
          </cell>
          <cell r="C582">
            <v>833.77813854653232</v>
          </cell>
          <cell r="D582">
            <v>479.99002249115904</v>
          </cell>
        </row>
        <row r="583">
          <cell r="B583">
            <v>292.38130454485838</v>
          </cell>
          <cell r="C583">
            <v>299.71307257885451</v>
          </cell>
          <cell r="D583">
            <v>56.480881337360671</v>
          </cell>
        </row>
        <row r="584">
          <cell r="B584">
            <v>400.28121334864392</v>
          </cell>
          <cell r="C584">
            <v>459.67420845020069</v>
          </cell>
          <cell r="D584">
            <v>424.85428313163902</v>
          </cell>
        </row>
        <row r="585">
          <cell r="B585">
            <v>-6.9766160879131007</v>
          </cell>
          <cell r="C585">
            <v>273.00715738039003</v>
          </cell>
          <cell r="D585">
            <v>251.09375319356374</v>
          </cell>
        </row>
        <row r="586">
          <cell r="B586">
            <v>288.57604838319571</v>
          </cell>
          <cell r="C586">
            <v>283.80872357457395</v>
          </cell>
          <cell r="D586">
            <v>39.061934235016622</v>
          </cell>
        </row>
        <row r="587">
          <cell r="B587">
            <v>382.21944112762623</v>
          </cell>
          <cell r="C587">
            <v>450.06727397501902</v>
          </cell>
          <cell r="D587">
            <v>-8.3753886832805904</v>
          </cell>
        </row>
        <row r="588">
          <cell r="B588">
            <v>87.416483258722479</v>
          </cell>
          <cell r="C588">
            <v>201.39872198404046</v>
          </cell>
          <cell r="D588">
            <v>-16.683605052102052</v>
          </cell>
        </row>
        <row r="589">
          <cell r="B589">
            <v>306.98320834428949</v>
          </cell>
          <cell r="C589">
            <v>356.55387780401304</v>
          </cell>
          <cell r="D589">
            <v>75.046797102927712</v>
          </cell>
        </row>
        <row r="590">
          <cell r="B590">
            <v>285.420716194509</v>
          </cell>
          <cell r="C590">
            <v>599.65338538446224</v>
          </cell>
          <cell r="D590">
            <v>237.83439848381337</v>
          </cell>
        </row>
        <row r="591">
          <cell r="B591">
            <v>317.98114484917642</v>
          </cell>
          <cell r="C591">
            <v>278.16189813752044</v>
          </cell>
          <cell r="D591">
            <v>191.85892494944932</v>
          </cell>
        </row>
        <row r="592">
          <cell r="B592">
            <v>572.41143447242996</v>
          </cell>
          <cell r="C592">
            <v>825.27906670578341</v>
          </cell>
          <cell r="D592">
            <v>507.03333904709746</v>
          </cell>
        </row>
        <row r="593">
          <cell r="B593">
            <v>687.4291475219236</v>
          </cell>
          <cell r="C593">
            <v>998.53468466902609</v>
          </cell>
          <cell r="D593">
            <v>468.7563441608163</v>
          </cell>
        </row>
        <row r="594">
          <cell r="B594">
            <v>274.67171441458612</v>
          </cell>
          <cell r="C594">
            <v>434.57783112557672</v>
          </cell>
          <cell r="D594">
            <v>199.65145858165204</v>
          </cell>
        </row>
        <row r="595">
          <cell r="B595">
            <v>357.47132650917621</v>
          </cell>
          <cell r="C595">
            <v>481.88027934478129</v>
          </cell>
          <cell r="D595">
            <v>143.44103116423355</v>
          </cell>
        </row>
        <row r="596">
          <cell r="B596">
            <v>-51.722619373698421</v>
          </cell>
          <cell r="C596">
            <v>31.094188512012749</v>
          </cell>
          <cell r="D596">
            <v>21.108408212209838</v>
          </cell>
        </row>
        <row r="597">
          <cell r="B597">
            <v>372.92784346885759</v>
          </cell>
          <cell r="C597">
            <v>632.49865773975046</v>
          </cell>
          <cell r="D597">
            <v>349.11048421231533</v>
          </cell>
        </row>
        <row r="598">
          <cell r="B598">
            <v>263.41641489747826</v>
          </cell>
          <cell r="C598">
            <v>479.04079668227735</v>
          </cell>
          <cell r="D598">
            <v>289.44364902593253</v>
          </cell>
        </row>
        <row r="599">
          <cell r="B599">
            <v>390.45600636668047</v>
          </cell>
          <cell r="C599">
            <v>457.83777869610913</v>
          </cell>
          <cell r="D599">
            <v>172.36742838408304</v>
          </cell>
        </row>
        <row r="600">
          <cell r="B600">
            <v>157.44526741692721</v>
          </cell>
          <cell r="C600">
            <v>449.94206468829356</v>
          </cell>
          <cell r="D600">
            <v>137.37423762913073</v>
          </cell>
        </row>
        <row r="601">
          <cell r="B601">
            <v>258.53390589217184</v>
          </cell>
          <cell r="C601">
            <v>494.7612836787327</v>
          </cell>
          <cell r="D601">
            <v>289.09765528304757</v>
          </cell>
        </row>
        <row r="602">
          <cell r="B602">
            <v>444.06851808296011</v>
          </cell>
          <cell r="C602">
            <v>567.12962972861078</v>
          </cell>
          <cell r="D602">
            <v>466.2356929652251</v>
          </cell>
        </row>
        <row r="603">
          <cell r="B603">
            <v>377.22322122777757</v>
          </cell>
          <cell r="C603">
            <v>640.09683856032643</v>
          </cell>
          <cell r="D603">
            <v>340.14581118096447</v>
          </cell>
        </row>
        <row r="604">
          <cell r="B604">
            <v>544.15321358142728</v>
          </cell>
          <cell r="C604">
            <v>538.82130654425384</v>
          </cell>
          <cell r="D604">
            <v>151.79496762042129</v>
          </cell>
        </row>
        <row r="605">
          <cell r="B605">
            <v>73.544429907843266</v>
          </cell>
          <cell r="C605">
            <v>316.49626559609663</v>
          </cell>
          <cell r="D605">
            <v>158.91704482289299</v>
          </cell>
        </row>
        <row r="606">
          <cell r="B606">
            <v>670.36147316928032</v>
          </cell>
          <cell r="C606">
            <v>456.1098617289187</v>
          </cell>
          <cell r="D606">
            <v>371.91674729569445</v>
          </cell>
        </row>
        <row r="607">
          <cell r="B607">
            <v>172.11019678458359</v>
          </cell>
          <cell r="C607">
            <v>477.81820293345294</v>
          </cell>
          <cell r="D607">
            <v>252.38722345669194</v>
          </cell>
        </row>
        <row r="608">
          <cell r="B608">
            <v>487.05904082838629</v>
          </cell>
          <cell r="C608">
            <v>523.21259735631952</v>
          </cell>
          <cell r="D608">
            <v>316.15820811375158</v>
          </cell>
        </row>
        <row r="609">
          <cell r="B609">
            <v>-11.552510094922752</v>
          </cell>
          <cell r="C609">
            <v>92.234165735906686</v>
          </cell>
          <cell r="D609">
            <v>65.724989888487755</v>
          </cell>
        </row>
        <row r="610">
          <cell r="B610">
            <v>332.82411212112788</v>
          </cell>
          <cell r="C610">
            <v>504.50300563375384</v>
          </cell>
          <cell r="D610">
            <v>379.45801831958528</v>
          </cell>
        </row>
        <row r="611">
          <cell r="B611">
            <v>-62.756269190093974</v>
          </cell>
          <cell r="C611">
            <v>196.39984895635899</v>
          </cell>
          <cell r="D611">
            <v>170.00065828887898</v>
          </cell>
        </row>
        <row r="612">
          <cell r="B612">
            <v>323.64862377352739</v>
          </cell>
          <cell r="C612">
            <v>680.99956131998033</v>
          </cell>
          <cell r="D612">
            <v>262.8235338672452</v>
          </cell>
        </row>
        <row r="613">
          <cell r="B613">
            <v>128.50367727580283</v>
          </cell>
          <cell r="C613">
            <v>453.73647621423356</v>
          </cell>
          <cell r="D613">
            <v>192.21079510276525</v>
          </cell>
        </row>
        <row r="614">
          <cell r="B614">
            <v>619.15931842069745</v>
          </cell>
          <cell r="C614">
            <v>751.12607835031213</v>
          </cell>
          <cell r="D614">
            <v>328.59026028669797</v>
          </cell>
        </row>
        <row r="615">
          <cell r="B615">
            <v>133.92903510660534</v>
          </cell>
          <cell r="C615">
            <v>350.20473463353335</v>
          </cell>
          <cell r="D615">
            <v>-0.85700732001762958</v>
          </cell>
        </row>
        <row r="616">
          <cell r="B616">
            <v>113.82979425811791</v>
          </cell>
          <cell r="C616">
            <v>469.95053884356639</v>
          </cell>
          <cell r="D616">
            <v>279.76607998861925</v>
          </cell>
        </row>
        <row r="617">
          <cell r="B617">
            <v>404.82535808832995</v>
          </cell>
          <cell r="C617">
            <v>474.1954913977612</v>
          </cell>
          <cell r="D617">
            <v>159.60048296747308</v>
          </cell>
        </row>
        <row r="618">
          <cell r="B618">
            <v>443.56509611773356</v>
          </cell>
          <cell r="C618">
            <v>551.43674397945017</v>
          </cell>
          <cell r="D618">
            <v>108.78338265469799</v>
          </cell>
        </row>
        <row r="619">
          <cell r="B619">
            <v>140.18504847099621</v>
          </cell>
          <cell r="C619">
            <v>300.13990348006348</v>
          </cell>
          <cell r="D619">
            <v>144.39040107020466</v>
          </cell>
        </row>
        <row r="620">
          <cell r="B620">
            <v>635.87536190829178</v>
          </cell>
          <cell r="C620">
            <v>711.75186110178015</v>
          </cell>
          <cell r="D620">
            <v>315.68575736934287</v>
          </cell>
        </row>
        <row r="621">
          <cell r="B621">
            <v>229.34096312764535</v>
          </cell>
          <cell r="C621">
            <v>444.72398506828836</v>
          </cell>
          <cell r="D621">
            <v>221.9661722971498</v>
          </cell>
        </row>
        <row r="622">
          <cell r="B622">
            <v>158.32953640051119</v>
          </cell>
          <cell r="C622">
            <v>217.70913728009327</v>
          </cell>
          <cell r="D622">
            <v>137.56799659307563</v>
          </cell>
        </row>
        <row r="623">
          <cell r="B623">
            <v>228.66464057781059</v>
          </cell>
          <cell r="C623">
            <v>236.70239551273201</v>
          </cell>
          <cell r="D623">
            <v>122.23435107592098</v>
          </cell>
        </row>
        <row r="624">
          <cell r="B624">
            <v>102.10646193526034</v>
          </cell>
          <cell r="C624">
            <v>178.08886612727395</v>
          </cell>
          <cell r="D624">
            <v>123.32612287531737</v>
          </cell>
        </row>
        <row r="625">
          <cell r="B625">
            <v>309.64311476339691</v>
          </cell>
          <cell r="C625">
            <v>649.24360995585971</v>
          </cell>
          <cell r="D625">
            <v>232.36025948696366</v>
          </cell>
        </row>
        <row r="626">
          <cell r="B626">
            <v>293.08472973207915</v>
          </cell>
          <cell r="C626">
            <v>421.56746931077686</v>
          </cell>
          <cell r="D626">
            <v>329.57007783196127</v>
          </cell>
        </row>
        <row r="627">
          <cell r="B627">
            <v>106.41574226921171</v>
          </cell>
          <cell r="C627">
            <v>290.10975685769722</v>
          </cell>
          <cell r="D627">
            <v>219.74307535643976</v>
          </cell>
        </row>
        <row r="628">
          <cell r="B628">
            <v>286.29588122979794</v>
          </cell>
          <cell r="C628">
            <v>210.732895676434</v>
          </cell>
          <cell r="D628">
            <v>188.44922382971865</v>
          </cell>
        </row>
        <row r="629">
          <cell r="B629">
            <v>394.21617279469996</v>
          </cell>
          <cell r="C629">
            <v>453.10630595778935</v>
          </cell>
          <cell r="D629">
            <v>474.26817565526017</v>
          </cell>
        </row>
        <row r="630">
          <cell r="B630">
            <v>420.21154408655519</v>
          </cell>
          <cell r="C630">
            <v>567.69473381533317</v>
          </cell>
          <cell r="D630">
            <v>348.86640087724265</v>
          </cell>
        </row>
        <row r="631">
          <cell r="B631">
            <v>222.0371506869929</v>
          </cell>
          <cell r="C631">
            <v>212.26371420642701</v>
          </cell>
          <cell r="D631">
            <v>115.7280656519724</v>
          </cell>
        </row>
        <row r="632">
          <cell r="B632">
            <v>399.68749668643977</v>
          </cell>
          <cell r="C632">
            <v>645.98366120369474</v>
          </cell>
          <cell r="D632">
            <v>171.3392588454216</v>
          </cell>
        </row>
        <row r="633">
          <cell r="B633">
            <v>337.97786881803842</v>
          </cell>
          <cell r="C633">
            <v>376.18991624328203</v>
          </cell>
          <cell r="D633">
            <v>290.76344163583735</v>
          </cell>
        </row>
        <row r="634">
          <cell r="B634">
            <v>492.21569485923715</v>
          </cell>
          <cell r="C634">
            <v>721.62205503499695</v>
          </cell>
          <cell r="D634">
            <v>412.5673684778921</v>
          </cell>
        </row>
        <row r="635">
          <cell r="B635">
            <v>391.54405465376215</v>
          </cell>
          <cell r="C635">
            <v>432.68671596788954</v>
          </cell>
          <cell r="D635">
            <v>263.4775754098435</v>
          </cell>
        </row>
        <row r="636">
          <cell r="B636">
            <v>217.80188075596288</v>
          </cell>
          <cell r="C636">
            <v>414.18159604574083</v>
          </cell>
          <cell r="D636">
            <v>219.53821992565074</v>
          </cell>
        </row>
        <row r="637">
          <cell r="B637">
            <v>110.87455334636988</v>
          </cell>
          <cell r="C637">
            <v>379.01053317803797</v>
          </cell>
          <cell r="D637">
            <v>118.24977025416335</v>
          </cell>
        </row>
        <row r="638">
          <cell r="B638">
            <v>585.57484084981513</v>
          </cell>
          <cell r="C638">
            <v>686.52138018485743</v>
          </cell>
          <cell r="D638">
            <v>322.75743724150527</v>
          </cell>
        </row>
        <row r="639">
          <cell r="B639">
            <v>395.87611648554622</v>
          </cell>
          <cell r="C639">
            <v>515.13748964504214</v>
          </cell>
          <cell r="D639">
            <v>116.50456793551524</v>
          </cell>
        </row>
        <row r="640">
          <cell r="B640">
            <v>461.2564950116797</v>
          </cell>
          <cell r="C640">
            <v>760.49014405295964</v>
          </cell>
          <cell r="D640">
            <v>446.7417539716285</v>
          </cell>
        </row>
        <row r="641">
          <cell r="B641">
            <v>255.79830072758847</v>
          </cell>
          <cell r="C641">
            <v>477.46266063890067</v>
          </cell>
          <cell r="D641">
            <v>240.88197786150991</v>
          </cell>
        </row>
        <row r="642">
          <cell r="B642">
            <v>178.12734814010926</v>
          </cell>
          <cell r="C642">
            <v>436.41795303515329</v>
          </cell>
          <cell r="D642">
            <v>192.95561452789394</v>
          </cell>
        </row>
        <row r="643">
          <cell r="B643">
            <v>-67.039724076786456</v>
          </cell>
          <cell r="C643">
            <v>207.55305526939716</v>
          </cell>
          <cell r="D643">
            <v>216.92072310150547</v>
          </cell>
        </row>
        <row r="644">
          <cell r="B644">
            <v>329.43238236749465</v>
          </cell>
          <cell r="C644">
            <v>530.86526437770931</v>
          </cell>
          <cell r="D644">
            <v>134.03846113549582</v>
          </cell>
        </row>
        <row r="645">
          <cell r="B645">
            <v>236.84972286350705</v>
          </cell>
          <cell r="C645">
            <v>568.78790346574317</v>
          </cell>
          <cell r="D645">
            <v>286.78626250799465</v>
          </cell>
        </row>
        <row r="646">
          <cell r="B646">
            <v>108.76330731000698</v>
          </cell>
          <cell r="C646">
            <v>200.20670759864237</v>
          </cell>
          <cell r="D646">
            <v>250.32578398153964</v>
          </cell>
        </row>
        <row r="647">
          <cell r="B647">
            <v>371.24983186342166</v>
          </cell>
          <cell r="C647">
            <v>399.06656857968119</v>
          </cell>
          <cell r="D647">
            <v>204.52807647857352</v>
          </cell>
        </row>
        <row r="648">
          <cell r="B648">
            <v>381.77513180782483</v>
          </cell>
          <cell r="C648">
            <v>457.06920479760595</v>
          </cell>
          <cell r="D648">
            <v>204.54481679639363</v>
          </cell>
        </row>
        <row r="649">
          <cell r="B649">
            <v>344.21457255539605</v>
          </cell>
          <cell r="C649">
            <v>472.12216288013929</v>
          </cell>
          <cell r="D649">
            <v>332.78408124985538</v>
          </cell>
        </row>
        <row r="650">
          <cell r="B650">
            <v>308.80974037750735</v>
          </cell>
          <cell r="C650">
            <v>352.32234692820691</v>
          </cell>
          <cell r="D650">
            <v>321.09931906036906</v>
          </cell>
        </row>
        <row r="651">
          <cell r="B651">
            <v>195.97298984403042</v>
          </cell>
          <cell r="C651">
            <v>107.36621954542869</v>
          </cell>
          <cell r="D651">
            <v>249.51187762515585</v>
          </cell>
        </row>
        <row r="652">
          <cell r="B652">
            <v>369.48017693023195</v>
          </cell>
          <cell r="C652">
            <v>329.61293732457358</v>
          </cell>
          <cell r="D652">
            <v>119.45009731881063</v>
          </cell>
        </row>
        <row r="653">
          <cell r="B653">
            <v>113.39453541638753</v>
          </cell>
          <cell r="C653">
            <v>282.17879844592147</v>
          </cell>
          <cell r="D653">
            <v>158.02893469836175</v>
          </cell>
        </row>
        <row r="654">
          <cell r="B654">
            <v>-20.021776557898363</v>
          </cell>
          <cell r="C654">
            <v>93.421994645884979</v>
          </cell>
          <cell r="D654">
            <v>126.857045646502</v>
          </cell>
        </row>
        <row r="655">
          <cell r="B655">
            <v>183.03965002492913</v>
          </cell>
          <cell r="C655">
            <v>310.08101244723269</v>
          </cell>
          <cell r="D655">
            <v>126.60616127297347</v>
          </cell>
        </row>
        <row r="656">
          <cell r="B656">
            <v>-37.902108585641315</v>
          </cell>
          <cell r="C656">
            <v>162.06688442802891</v>
          </cell>
          <cell r="D656">
            <v>2.3743208326553713</v>
          </cell>
        </row>
        <row r="657">
          <cell r="B657">
            <v>108.54486408734141</v>
          </cell>
          <cell r="C657">
            <v>439.13695549035066</v>
          </cell>
          <cell r="D657">
            <v>369.96203220935888</v>
          </cell>
        </row>
        <row r="658">
          <cell r="B658">
            <v>29.238361367299319</v>
          </cell>
          <cell r="C658">
            <v>311.6079485479197</v>
          </cell>
          <cell r="D658">
            <v>163.39215434544442</v>
          </cell>
        </row>
        <row r="659">
          <cell r="B659">
            <v>459.35499609063527</v>
          </cell>
          <cell r="C659">
            <v>575.7950454062759</v>
          </cell>
          <cell r="D659">
            <v>100.17018492394027</v>
          </cell>
        </row>
        <row r="660">
          <cell r="B660">
            <v>388.62400089707728</v>
          </cell>
          <cell r="C660">
            <v>568.95139872907237</v>
          </cell>
          <cell r="D660">
            <v>240.90907736658366</v>
          </cell>
        </row>
        <row r="661">
          <cell r="B661">
            <v>329.03560788576442</v>
          </cell>
          <cell r="C661">
            <v>443.37683920810758</v>
          </cell>
          <cell r="D661">
            <v>175.49223723705956</v>
          </cell>
        </row>
        <row r="662">
          <cell r="B662">
            <v>335.90094839122884</v>
          </cell>
          <cell r="C662">
            <v>456.80019922118697</v>
          </cell>
          <cell r="D662">
            <v>170.59793065446934</v>
          </cell>
        </row>
        <row r="663">
          <cell r="B663">
            <v>224.17643968094052</v>
          </cell>
          <cell r="C663">
            <v>416.07726456975968</v>
          </cell>
          <cell r="D663">
            <v>283.66036374624343</v>
          </cell>
        </row>
        <row r="664">
          <cell r="B664">
            <v>442.58855201620815</v>
          </cell>
          <cell r="C664">
            <v>588.60446986923489</v>
          </cell>
          <cell r="D664">
            <v>409.22406133743516</v>
          </cell>
        </row>
        <row r="665">
          <cell r="B665">
            <v>52.712348668200775</v>
          </cell>
          <cell r="C665">
            <v>349.12784623232153</v>
          </cell>
          <cell r="D665">
            <v>115.93804130337564</v>
          </cell>
        </row>
        <row r="666">
          <cell r="B666">
            <v>76.956981972123316</v>
          </cell>
          <cell r="C666">
            <v>239.68266731147449</v>
          </cell>
          <cell r="D666">
            <v>-41.928571282847088</v>
          </cell>
        </row>
        <row r="667">
          <cell r="B667">
            <v>-21.03444697296743</v>
          </cell>
          <cell r="C667">
            <v>155.57332080804525</v>
          </cell>
          <cell r="D667">
            <v>229.06219217150343</v>
          </cell>
        </row>
        <row r="668">
          <cell r="B668">
            <v>365.83375747609352</v>
          </cell>
          <cell r="C668">
            <v>569.49980861809297</v>
          </cell>
          <cell r="D668">
            <v>289.28132955071453</v>
          </cell>
        </row>
        <row r="669">
          <cell r="B669">
            <v>293.88741074755126</v>
          </cell>
          <cell r="C669">
            <v>639.12682134466854</v>
          </cell>
          <cell r="D669">
            <v>219.83511318378638</v>
          </cell>
        </row>
        <row r="670">
          <cell r="B670">
            <v>204.29117138765733</v>
          </cell>
          <cell r="C670">
            <v>368.96661093895864</v>
          </cell>
          <cell r="D670">
            <v>187.66537646874605</v>
          </cell>
        </row>
        <row r="671">
          <cell r="B671">
            <v>297.56235089666177</v>
          </cell>
          <cell r="C671">
            <v>365.21360921458859</v>
          </cell>
          <cell r="D671">
            <v>305.40639630377029</v>
          </cell>
        </row>
        <row r="672">
          <cell r="B672">
            <v>77.076626099216554</v>
          </cell>
          <cell r="C672">
            <v>108.8002153257666</v>
          </cell>
          <cell r="D672">
            <v>-19.910949831182734</v>
          </cell>
        </row>
        <row r="673">
          <cell r="B673">
            <v>412.52392295056376</v>
          </cell>
          <cell r="C673">
            <v>542.28884085238292</v>
          </cell>
          <cell r="D673">
            <v>341.09814556771346</v>
          </cell>
        </row>
        <row r="674">
          <cell r="B674">
            <v>138.3111828900426</v>
          </cell>
          <cell r="C674">
            <v>228.66318000657697</v>
          </cell>
          <cell r="D674">
            <v>123.24300609524576</v>
          </cell>
        </row>
        <row r="675">
          <cell r="B675">
            <v>260.93281175283158</v>
          </cell>
          <cell r="C675">
            <v>546.44032218289976</v>
          </cell>
          <cell r="D675">
            <v>293.50138867988107</v>
          </cell>
        </row>
        <row r="676">
          <cell r="B676">
            <v>228.6198119116811</v>
          </cell>
          <cell r="C676">
            <v>351.5982187434679</v>
          </cell>
          <cell r="D676">
            <v>107.11445167454823</v>
          </cell>
        </row>
        <row r="677">
          <cell r="B677">
            <v>378.77278847125132</v>
          </cell>
          <cell r="C677">
            <v>652.8601379869574</v>
          </cell>
          <cell r="D677">
            <v>268.44016783342289</v>
          </cell>
        </row>
        <row r="678">
          <cell r="B678">
            <v>406.74165971002083</v>
          </cell>
          <cell r="C678">
            <v>330.46994381167337</v>
          </cell>
          <cell r="D678">
            <v>-14.10072930067895</v>
          </cell>
        </row>
        <row r="679">
          <cell r="B679">
            <v>123.8766270765297</v>
          </cell>
          <cell r="C679">
            <v>158.67682724595403</v>
          </cell>
          <cell r="D679">
            <v>168.87480705386537</v>
          </cell>
        </row>
        <row r="680">
          <cell r="B680">
            <v>-53.139805756953251</v>
          </cell>
          <cell r="C680">
            <v>167.34183774517595</v>
          </cell>
          <cell r="D680">
            <v>95.776101325905557</v>
          </cell>
        </row>
        <row r="681">
          <cell r="B681">
            <v>-113.86049419598925</v>
          </cell>
          <cell r="C681">
            <v>173.63183298691246</v>
          </cell>
          <cell r="D681">
            <v>42.566761866312817</v>
          </cell>
        </row>
        <row r="682">
          <cell r="B682">
            <v>87.738915643822821</v>
          </cell>
          <cell r="C682">
            <v>381.28714564247127</v>
          </cell>
          <cell r="D682">
            <v>211.00098371807653</v>
          </cell>
        </row>
        <row r="683">
          <cell r="B683">
            <v>421.78224792017846</v>
          </cell>
          <cell r="C683">
            <v>484.38891907256146</v>
          </cell>
          <cell r="D683">
            <v>468.33690546246424</v>
          </cell>
        </row>
        <row r="684">
          <cell r="B684">
            <v>47.893352740092439</v>
          </cell>
          <cell r="C684">
            <v>60.741751258501608</v>
          </cell>
          <cell r="D684">
            <v>90.292139369477951</v>
          </cell>
        </row>
        <row r="685">
          <cell r="B685">
            <v>454.17049575745608</v>
          </cell>
          <cell r="C685">
            <v>528.38984707172483</v>
          </cell>
          <cell r="D685">
            <v>429.76332213943317</v>
          </cell>
        </row>
        <row r="686">
          <cell r="B686">
            <v>292.24355136918609</v>
          </cell>
          <cell r="C686">
            <v>456.67182719106171</v>
          </cell>
          <cell r="D686">
            <v>289.68684177626619</v>
          </cell>
        </row>
        <row r="687">
          <cell r="B687">
            <v>371.69000039025372</v>
          </cell>
          <cell r="C687">
            <v>624.18070103215791</v>
          </cell>
          <cell r="D687">
            <v>382.02685684226037</v>
          </cell>
        </row>
        <row r="688">
          <cell r="B688">
            <v>124.92081148346725</v>
          </cell>
          <cell r="C688">
            <v>293.28673313908843</v>
          </cell>
          <cell r="D688">
            <v>202.24814350812136</v>
          </cell>
        </row>
        <row r="689">
          <cell r="B689">
            <v>490.56527912728069</v>
          </cell>
          <cell r="C689">
            <v>695.55107542064673</v>
          </cell>
          <cell r="D689">
            <v>364.87188881942137</v>
          </cell>
        </row>
        <row r="690">
          <cell r="B690">
            <v>204.15226070655063</v>
          </cell>
          <cell r="C690">
            <v>241.4694536217028</v>
          </cell>
          <cell r="D690">
            <v>74.708644607120107</v>
          </cell>
        </row>
        <row r="691">
          <cell r="B691">
            <v>275.55874994517194</v>
          </cell>
          <cell r="C691">
            <v>289.14516675835961</v>
          </cell>
          <cell r="D691">
            <v>361.21351514809669</v>
          </cell>
        </row>
        <row r="692">
          <cell r="B692">
            <v>439.76472446012605</v>
          </cell>
          <cell r="C692">
            <v>687.1058028974162</v>
          </cell>
          <cell r="D692">
            <v>379.78793894555849</v>
          </cell>
        </row>
        <row r="693">
          <cell r="B693">
            <v>367.26530427752078</v>
          </cell>
          <cell r="C693">
            <v>667.88569295590651</v>
          </cell>
          <cell r="D693">
            <v>355.85988461077386</v>
          </cell>
        </row>
        <row r="694">
          <cell r="B694">
            <v>316.27670950003227</v>
          </cell>
          <cell r="C694">
            <v>451.9260835640867</v>
          </cell>
          <cell r="D694">
            <v>253.4246141665574</v>
          </cell>
        </row>
        <row r="695">
          <cell r="B695">
            <v>450.59435663715385</v>
          </cell>
          <cell r="C695">
            <v>560.87834201676912</v>
          </cell>
          <cell r="D695">
            <v>261.45262363271746</v>
          </cell>
        </row>
        <row r="696">
          <cell r="B696">
            <v>497.87230169282304</v>
          </cell>
          <cell r="C696">
            <v>757.21981965789178</v>
          </cell>
          <cell r="D696">
            <v>314.33870122311373</v>
          </cell>
        </row>
        <row r="697">
          <cell r="B697">
            <v>338.60501096018965</v>
          </cell>
          <cell r="C697">
            <v>591.27172622336411</v>
          </cell>
          <cell r="D697">
            <v>395.01588815267883</v>
          </cell>
        </row>
        <row r="698">
          <cell r="B698">
            <v>35.624026103195945</v>
          </cell>
          <cell r="C698">
            <v>97.813874356902829</v>
          </cell>
          <cell r="D698">
            <v>142.50473568376293</v>
          </cell>
        </row>
        <row r="699">
          <cell r="B699">
            <v>132.50097549573462</v>
          </cell>
          <cell r="C699">
            <v>550.0894506358552</v>
          </cell>
          <cell r="D699">
            <v>274.18587440175344</v>
          </cell>
        </row>
        <row r="700">
          <cell r="B700">
            <v>244.99101631465544</v>
          </cell>
          <cell r="C700">
            <v>391.6680935510534</v>
          </cell>
          <cell r="D700">
            <v>147.35435280238801</v>
          </cell>
        </row>
        <row r="701">
          <cell r="B701">
            <v>330.93027353729002</v>
          </cell>
          <cell r="C701">
            <v>424.53763681195812</v>
          </cell>
          <cell r="D701">
            <v>278.31179707981528</v>
          </cell>
        </row>
        <row r="702">
          <cell r="B702">
            <v>281.02379230184056</v>
          </cell>
          <cell r="C702">
            <v>279.10077612519405</v>
          </cell>
          <cell r="D702">
            <v>25.528286097489342</v>
          </cell>
        </row>
        <row r="703">
          <cell r="B703">
            <v>216.71464797024402</v>
          </cell>
          <cell r="C703">
            <v>377.83752495903133</v>
          </cell>
          <cell r="D703">
            <v>134.32126223581923</v>
          </cell>
        </row>
        <row r="704">
          <cell r="B704">
            <v>31.692130639965285</v>
          </cell>
          <cell r="C704">
            <v>17.005272260397533</v>
          </cell>
          <cell r="D704">
            <v>-85.458426499049267</v>
          </cell>
        </row>
        <row r="705">
          <cell r="B705">
            <v>432.51213808709997</v>
          </cell>
          <cell r="C705">
            <v>354.25776468746005</v>
          </cell>
          <cell r="D705">
            <v>176.93123026859843</v>
          </cell>
        </row>
        <row r="706">
          <cell r="B706">
            <v>172.20757658031602</v>
          </cell>
          <cell r="C706">
            <v>434.23228132481239</v>
          </cell>
          <cell r="D706">
            <v>248.79185492190197</v>
          </cell>
        </row>
        <row r="707">
          <cell r="B707">
            <v>183.85803568555048</v>
          </cell>
          <cell r="C707">
            <v>585.78507951694723</v>
          </cell>
          <cell r="D707">
            <v>198.18453024231445</v>
          </cell>
        </row>
        <row r="708">
          <cell r="B708">
            <v>201.13338921055447</v>
          </cell>
          <cell r="C708">
            <v>264.7854418570073</v>
          </cell>
          <cell r="D708">
            <v>196.96449583692566</v>
          </cell>
        </row>
        <row r="709">
          <cell r="B709">
            <v>522.99348369722657</v>
          </cell>
          <cell r="C709">
            <v>679.86883898307576</v>
          </cell>
          <cell r="D709">
            <v>299.17396216938482</v>
          </cell>
        </row>
        <row r="710">
          <cell r="B710">
            <v>210.50380845897109</v>
          </cell>
          <cell r="C710">
            <v>412.44640800997797</v>
          </cell>
          <cell r="D710">
            <v>212.37656033215262</v>
          </cell>
        </row>
        <row r="711">
          <cell r="B711">
            <v>448.05467256886936</v>
          </cell>
          <cell r="C711">
            <v>378.48091105110103</v>
          </cell>
          <cell r="D711">
            <v>269.61703680490194</v>
          </cell>
        </row>
        <row r="712">
          <cell r="B712">
            <v>439.11388224039479</v>
          </cell>
          <cell r="C712">
            <v>585.25105678952991</v>
          </cell>
          <cell r="D712">
            <v>290.265482033024</v>
          </cell>
        </row>
        <row r="713">
          <cell r="B713">
            <v>348.97408352284396</v>
          </cell>
          <cell r="C713">
            <v>545.49196692499413</v>
          </cell>
          <cell r="D713">
            <v>383.04007557302384</v>
          </cell>
        </row>
        <row r="714">
          <cell r="B714">
            <v>262.00925480108629</v>
          </cell>
          <cell r="C714">
            <v>402.69922230127435</v>
          </cell>
          <cell r="D714">
            <v>285.5315406131549</v>
          </cell>
        </row>
        <row r="715">
          <cell r="B715">
            <v>396.6268622434846</v>
          </cell>
          <cell r="C715">
            <v>449.61189808783411</v>
          </cell>
          <cell r="D715">
            <v>297.50371445149381</v>
          </cell>
        </row>
        <row r="716">
          <cell r="B716">
            <v>338.42408712526486</v>
          </cell>
          <cell r="C716">
            <v>657.39105242395794</v>
          </cell>
          <cell r="D716">
            <v>434.4716929480993</v>
          </cell>
        </row>
        <row r="717">
          <cell r="B717">
            <v>572.55927179274897</v>
          </cell>
          <cell r="C717">
            <v>821.47861934912657</v>
          </cell>
          <cell r="D717">
            <v>364.87837244087535</v>
          </cell>
        </row>
        <row r="718">
          <cell r="B718">
            <v>156.46171957598588</v>
          </cell>
          <cell r="C718">
            <v>98.890440736962546</v>
          </cell>
          <cell r="D718">
            <v>148.17938102673429</v>
          </cell>
        </row>
        <row r="719">
          <cell r="B719">
            <v>238.80641809033386</v>
          </cell>
          <cell r="C719">
            <v>320.96587336701452</v>
          </cell>
          <cell r="D719">
            <v>191.34045336783157</v>
          </cell>
        </row>
        <row r="720">
          <cell r="B720">
            <v>324.93757258955492</v>
          </cell>
          <cell r="C720">
            <v>281.85500185733167</v>
          </cell>
          <cell r="D720">
            <v>120.68158480779854</v>
          </cell>
        </row>
        <row r="721">
          <cell r="B721">
            <v>14.9425364300551</v>
          </cell>
          <cell r="C721">
            <v>385.12094901132798</v>
          </cell>
          <cell r="D721">
            <v>205.00572136754835</v>
          </cell>
        </row>
        <row r="722">
          <cell r="B722">
            <v>682.59199135898166</v>
          </cell>
          <cell r="C722">
            <v>775.21970599340898</v>
          </cell>
          <cell r="D722">
            <v>586.8480190307655</v>
          </cell>
        </row>
        <row r="723">
          <cell r="B723">
            <v>422.65755371034049</v>
          </cell>
          <cell r="C723">
            <v>406.80741534842616</v>
          </cell>
          <cell r="D723">
            <v>382.60818518602503</v>
          </cell>
        </row>
        <row r="724">
          <cell r="B724">
            <v>221.24312302177725</v>
          </cell>
          <cell r="C724">
            <v>357.57876780934225</v>
          </cell>
          <cell r="D724">
            <v>98.12916437541503</v>
          </cell>
        </row>
        <row r="725">
          <cell r="B725">
            <v>451.54904970260122</v>
          </cell>
          <cell r="C725">
            <v>620.94092732953789</v>
          </cell>
          <cell r="D725">
            <v>414.27461890016025</v>
          </cell>
        </row>
        <row r="726">
          <cell r="B726">
            <v>441.03653066917343</v>
          </cell>
          <cell r="C726">
            <v>529.9255126534332</v>
          </cell>
          <cell r="D726">
            <v>204.70146277976866</v>
          </cell>
        </row>
        <row r="727">
          <cell r="B727">
            <v>376.27385980914221</v>
          </cell>
          <cell r="C727">
            <v>667.45002969773759</v>
          </cell>
          <cell r="D727">
            <v>164.68018664396033</v>
          </cell>
        </row>
        <row r="728">
          <cell r="B728">
            <v>344.76124087816271</v>
          </cell>
          <cell r="C728">
            <v>508.68968220500847</v>
          </cell>
          <cell r="D728">
            <v>162.69953613808121</v>
          </cell>
        </row>
        <row r="729">
          <cell r="B729">
            <v>453.9049396027292</v>
          </cell>
          <cell r="C729">
            <v>741.66510135752242</v>
          </cell>
          <cell r="D729">
            <v>332.8586686584789</v>
          </cell>
        </row>
        <row r="730">
          <cell r="B730">
            <v>243.42366353686293</v>
          </cell>
          <cell r="C730">
            <v>453.18926742335549</v>
          </cell>
          <cell r="D730">
            <v>131.61800054737108</v>
          </cell>
        </row>
        <row r="731">
          <cell r="B731">
            <v>157.75160633340911</v>
          </cell>
          <cell r="C731">
            <v>230.54681670674756</v>
          </cell>
          <cell r="D731">
            <v>130.50990943986423</v>
          </cell>
        </row>
        <row r="732">
          <cell r="B732">
            <v>567.8881681891462</v>
          </cell>
          <cell r="C732">
            <v>770.74182018278316</v>
          </cell>
          <cell r="D732">
            <v>522.77128440435183</v>
          </cell>
        </row>
        <row r="733">
          <cell r="B733">
            <v>348.46454132003259</v>
          </cell>
          <cell r="C733">
            <v>461.91394276327367</v>
          </cell>
          <cell r="D733">
            <v>196.56778529563229</v>
          </cell>
        </row>
        <row r="734">
          <cell r="B734">
            <v>270.88240170736862</v>
          </cell>
          <cell r="C734">
            <v>414.83795744579123</v>
          </cell>
          <cell r="D734">
            <v>201.07923369523024</v>
          </cell>
        </row>
        <row r="735">
          <cell r="B735">
            <v>362.52549076215615</v>
          </cell>
          <cell r="C735">
            <v>662.61877711870784</v>
          </cell>
          <cell r="D735">
            <v>184.36554900026439</v>
          </cell>
        </row>
        <row r="736">
          <cell r="B736">
            <v>431.74050480269733</v>
          </cell>
          <cell r="C736">
            <v>529.93555381285637</v>
          </cell>
          <cell r="D736">
            <v>67.82597134990371</v>
          </cell>
        </row>
        <row r="737">
          <cell r="B737">
            <v>221.29511401499207</v>
          </cell>
          <cell r="C737">
            <v>312.3663978818746</v>
          </cell>
          <cell r="D737">
            <v>191.92668161903183</v>
          </cell>
        </row>
        <row r="738">
          <cell r="B738">
            <v>503.15846846354361</v>
          </cell>
          <cell r="C738">
            <v>592.95760982853426</v>
          </cell>
          <cell r="D738">
            <v>292.4520487460556</v>
          </cell>
        </row>
        <row r="739">
          <cell r="B739">
            <v>297.66392207783088</v>
          </cell>
          <cell r="C739">
            <v>620.99437070285376</v>
          </cell>
          <cell r="D739">
            <v>352.90755495541191</v>
          </cell>
        </row>
        <row r="740">
          <cell r="B740">
            <v>98.283495488230528</v>
          </cell>
          <cell r="C740">
            <v>299.12310294716519</v>
          </cell>
          <cell r="D740">
            <v>236.33545773840487</v>
          </cell>
        </row>
        <row r="741">
          <cell r="B741">
            <v>381.32394066254204</v>
          </cell>
          <cell r="C741">
            <v>521.94530835900923</v>
          </cell>
          <cell r="D741">
            <v>203.09250833076129</v>
          </cell>
        </row>
        <row r="742">
          <cell r="B742">
            <v>-19.602243554285451</v>
          </cell>
          <cell r="C742">
            <v>23.70924823679826</v>
          </cell>
          <cell r="D742">
            <v>42.137384150871213</v>
          </cell>
        </row>
        <row r="743">
          <cell r="B743">
            <v>330.94221547965913</v>
          </cell>
          <cell r="C743">
            <v>306.34774157494587</v>
          </cell>
          <cell r="D743">
            <v>92.153813517614367</v>
          </cell>
        </row>
        <row r="744">
          <cell r="B744">
            <v>336.82474523604265</v>
          </cell>
          <cell r="C744">
            <v>502.35805547643128</v>
          </cell>
          <cell r="D744">
            <v>32.209357911399223</v>
          </cell>
        </row>
        <row r="745">
          <cell r="B745">
            <v>311.86730461416761</v>
          </cell>
          <cell r="C745">
            <v>508.43701715533996</v>
          </cell>
          <cell r="D745">
            <v>316.29718397449676</v>
          </cell>
        </row>
        <row r="746">
          <cell r="B746">
            <v>216.9503094474118</v>
          </cell>
          <cell r="C746">
            <v>503.73285145982356</v>
          </cell>
          <cell r="D746">
            <v>212.84859537940193</v>
          </cell>
        </row>
        <row r="747">
          <cell r="B747">
            <v>420.20188607814072</v>
          </cell>
          <cell r="C747">
            <v>664.15007745029607</v>
          </cell>
          <cell r="D747">
            <v>152.59788669177149</v>
          </cell>
        </row>
        <row r="748">
          <cell r="B748">
            <v>161.75419871789336</v>
          </cell>
          <cell r="C748">
            <v>293.93458957720134</v>
          </cell>
          <cell r="D748">
            <v>191.2368701223709</v>
          </cell>
        </row>
        <row r="749">
          <cell r="B749">
            <v>-43.969177287855985</v>
          </cell>
          <cell r="C749">
            <v>141.82805606649981</v>
          </cell>
          <cell r="D749">
            <v>10.334360625211161</v>
          </cell>
        </row>
        <row r="750">
          <cell r="B750">
            <v>315.95330002492545</v>
          </cell>
          <cell r="C750">
            <v>379.90915376960902</v>
          </cell>
          <cell r="D750">
            <v>347.77718652997942</v>
          </cell>
        </row>
        <row r="751">
          <cell r="B751">
            <v>434.91622388124256</v>
          </cell>
          <cell r="C751">
            <v>773.1938637271486</v>
          </cell>
          <cell r="D751">
            <v>379.97878368399643</v>
          </cell>
        </row>
        <row r="752">
          <cell r="B752">
            <v>515.22007445162944</v>
          </cell>
          <cell r="C752">
            <v>524.30782445593513</v>
          </cell>
          <cell r="D752">
            <v>107.84423332840399</v>
          </cell>
        </row>
        <row r="753">
          <cell r="B753">
            <v>270.22261646858885</v>
          </cell>
          <cell r="C753">
            <v>503.15936920428237</v>
          </cell>
          <cell r="D753">
            <v>310.39416606275961</v>
          </cell>
        </row>
        <row r="754">
          <cell r="B754">
            <v>267.21686296259406</v>
          </cell>
          <cell r="C754">
            <v>301.79108333321835</v>
          </cell>
          <cell r="D754">
            <v>114.06039260512539</v>
          </cell>
        </row>
        <row r="755">
          <cell r="B755">
            <v>270.86661038261622</v>
          </cell>
          <cell r="C755">
            <v>365.36838602927168</v>
          </cell>
          <cell r="D755">
            <v>323.32653722024872</v>
          </cell>
        </row>
        <row r="756">
          <cell r="B756">
            <v>437.66344414005954</v>
          </cell>
          <cell r="C756">
            <v>774.97186210087364</v>
          </cell>
          <cell r="D756">
            <v>233.10404009608459</v>
          </cell>
        </row>
        <row r="757">
          <cell r="B757">
            <v>594.98168286230612</v>
          </cell>
          <cell r="C757">
            <v>631.71960557717978</v>
          </cell>
          <cell r="D757">
            <v>299.6912403232817</v>
          </cell>
        </row>
        <row r="758">
          <cell r="B758">
            <v>103.74131598535845</v>
          </cell>
          <cell r="C758">
            <v>351.44167363512076</v>
          </cell>
          <cell r="D758">
            <v>215.71097425635907</v>
          </cell>
        </row>
        <row r="759">
          <cell r="B759">
            <v>136.3830749096546</v>
          </cell>
          <cell r="C759">
            <v>523.66251756640793</v>
          </cell>
          <cell r="D759">
            <v>257.49536874588301</v>
          </cell>
        </row>
        <row r="760">
          <cell r="B760">
            <v>215.59582387348951</v>
          </cell>
          <cell r="C760">
            <v>265.30976311237748</v>
          </cell>
          <cell r="D760">
            <v>-102.38096233424778</v>
          </cell>
        </row>
        <row r="761">
          <cell r="B761">
            <v>193.42217925591541</v>
          </cell>
          <cell r="C761">
            <v>452.64765262667038</v>
          </cell>
          <cell r="D761">
            <v>287.73429619755109</v>
          </cell>
        </row>
        <row r="762">
          <cell r="B762">
            <v>301.35427770102729</v>
          </cell>
          <cell r="C762">
            <v>367.83292823612169</v>
          </cell>
          <cell r="D762">
            <v>316.32880688616586</v>
          </cell>
        </row>
        <row r="763">
          <cell r="B763">
            <v>440.20701129717122</v>
          </cell>
          <cell r="C763">
            <v>672.99711290856942</v>
          </cell>
          <cell r="D763">
            <v>492.3872988808796</v>
          </cell>
        </row>
        <row r="764">
          <cell r="B764">
            <v>265.5791653330802</v>
          </cell>
          <cell r="C764">
            <v>525.38630954874907</v>
          </cell>
          <cell r="D764">
            <v>211.3926904411461</v>
          </cell>
        </row>
        <row r="765">
          <cell r="B765">
            <v>265.78469744709889</v>
          </cell>
          <cell r="C765">
            <v>447.15922545453083</v>
          </cell>
          <cell r="D765">
            <v>220.51678838459824</v>
          </cell>
        </row>
        <row r="766">
          <cell r="B766">
            <v>188.60432482246608</v>
          </cell>
          <cell r="C766">
            <v>516.50993095196691</v>
          </cell>
          <cell r="D766">
            <v>472.56271106112706</v>
          </cell>
        </row>
        <row r="767">
          <cell r="B767">
            <v>422.33588453352934</v>
          </cell>
          <cell r="C767">
            <v>744.50156295887905</v>
          </cell>
          <cell r="D767">
            <v>257.77194635103859</v>
          </cell>
        </row>
        <row r="768">
          <cell r="B768">
            <v>77.890826462067253</v>
          </cell>
          <cell r="C768">
            <v>216.02505537125458</v>
          </cell>
          <cell r="D768">
            <v>146.14432190041961</v>
          </cell>
        </row>
        <row r="769">
          <cell r="B769">
            <v>437.00781770028243</v>
          </cell>
          <cell r="C769">
            <v>666.60920912546555</v>
          </cell>
          <cell r="D769">
            <v>409.91341984114905</v>
          </cell>
        </row>
        <row r="770">
          <cell r="B770">
            <v>357.28332190385498</v>
          </cell>
          <cell r="C770">
            <v>319.16656127699389</v>
          </cell>
          <cell r="D770">
            <v>234.40574442338496</v>
          </cell>
        </row>
        <row r="771">
          <cell r="B771">
            <v>78.244106865116663</v>
          </cell>
          <cell r="C771">
            <v>150.00717703099735</v>
          </cell>
          <cell r="D771">
            <v>-69.774496632868477</v>
          </cell>
        </row>
        <row r="772">
          <cell r="B772">
            <v>129.57199800646347</v>
          </cell>
          <cell r="C772">
            <v>271.59708228988279</v>
          </cell>
          <cell r="D772">
            <v>163.6226166326513</v>
          </cell>
        </row>
        <row r="773">
          <cell r="B773">
            <v>49.751035077135214</v>
          </cell>
          <cell r="C773">
            <v>13.754682757806677</v>
          </cell>
          <cell r="D773">
            <v>-138.45669633293238</v>
          </cell>
        </row>
        <row r="774">
          <cell r="B774">
            <v>84.233745464261943</v>
          </cell>
          <cell r="C774">
            <v>293.52169303089795</v>
          </cell>
          <cell r="D774">
            <v>86.482959262793798</v>
          </cell>
        </row>
        <row r="775">
          <cell r="B775">
            <v>500.4849826124381</v>
          </cell>
          <cell r="C775">
            <v>699.89101620835345</v>
          </cell>
          <cell r="D775">
            <v>157.22200308515841</v>
          </cell>
        </row>
        <row r="776">
          <cell r="B776">
            <v>212.86289131686743</v>
          </cell>
          <cell r="C776">
            <v>540.56624790450087</v>
          </cell>
          <cell r="D776">
            <v>194.20170558287515</v>
          </cell>
        </row>
        <row r="777">
          <cell r="B777">
            <v>382.01651724552539</v>
          </cell>
          <cell r="C777">
            <v>552.41219887594639</v>
          </cell>
          <cell r="D777">
            <v>408.50888605468879</v>
          </cell>
        </row>
        <row r="778">
          <cell r="B778">
            <v>157.29702116400759</v>
          </cell>
          <cell r="C778">
            <v>443.60877498879836</v>
          </cell>
          <cell r="D778">
            <v>232.32124990719487</v>
          </cell>
        </row>
        <row r="779">
          <cell r="B779">
            <v>494.04535347935871</v>
          </cell>
          <cell r="C779">
            <v>654.87597896395414</v>
          </cell>
          <cell r="D779">
            <v>305.15254014077624</v>
          </cell>
        </row>
        <row r="780">
          <cell r="B780">
            <v>472.62750114960488</v>
          </cell>
          <cell r="C780">
            <v>395.20832470396351</v>
          </cell>
          <cell r="D780">
            <v>216.01209666674512</v>
          </cell>
        </row>
        <row r="781">
          <cell r="B781">
            <v>356.37260380965006</v>
          </cell>
          <cell r="C781">
            <v>639.37621948231333</v>
          </cell>
          <cell r="D781">
            <v>413.71750310424727</v>
          </cell>
        </row>
        <row r="782">
          <cell r="B782">
            <v>125.71156871823456</v>
          </cell>
          <cell r="C782">
            <v>326.8007053277405</v>
          </cell>
          <cell r="D782">
            <v>137.12850606193518</v>
          </cell>
        </row>
        <row r="783">
          <cell r="B783">
            <v>-101.47016389704493</v>
          </cell>
          <cell r="C783">
            <v>129.66711125836429</v>
          </cell>
          <cell r="D783">
            <v>-64.795737351960156</v>
          </cell>
        </row>
        <row r="784">
          <cell r="B784">
            <v>353.40530477342293</v>
          </cell>
          <cell r="C784">
            <v>569.02253990455347</v>
          </cell>
          <cell r="D784">
            <v>234.75373895853542</v>
          </cell>
        </row>
        <row r="785">
          <cell r="B785">
            <v>610.35176590176195</v>
          </cell>
          <cell r="C785">
            <v>666.28338720353076</v>
          </cell>
          <cell r="D785">
            <v>369.99029867709385</v>
          </cell>
        </row>
        <row r="786">
          <cell r="B786">
            <v>260.31520827048769</v>
          </cell>
          <cell r="C786">
            <v>558.47328269064849</v>
          </cell>
          <cell r="D786">
            <v>461.91573487097133</v>
          </cell>
        </row>
        <row r="787">
          <cell r="B787">
            <v>-88.335174218206078</v>
          </cell>
          <cell r="C787">
            <v>82.722367644335861</v>
          </cell>
          <cell r="D787">
            <v>-95.444918061391547</v>
          </cell>
        </row>
        <row r="788">
          <cell r="B788">
            <v>105.9729183365898</v>
          </cell>
          <cell r="C788">
            <v>264.60255097289922</v>
          </cell>
          <cell r="D788">
            <v>36.772958265328981</v>
          </cell>
        </row>
        <row r="789">
          <cell r="B789">
            <v>473.6183321803569</v>
          </cell>
          <cell r="C789">
            <v>576.60173727901611</v>
          </cell>
          <cell r="D789">
            <v>409.74597941048421</v>
          </cell>
        </row>
        <row r="790">
          <cell r="B790">
            <v>183.61680042008538</v>
          </cell>
          <cell r="C790">
            <v>51.38923824634395</v>
          </cell>
          <cell r="D790">
            <v>18.838592832969169</v>
          </cell>
        </row>
        <row r="791">
          <cell r="B791">
            <v>73.18849616273954</v>
          </cell>
          <cell r="C791">
            <v>104.53160266635552</v>
          </cell>
          <cell r="D791">
            <v>105.54872335820622</v>
          </cell>
        </row>
        <row r="792">
          <cell r="B792">
            <v>486.67454194783005</v>
          </cell>
          <cell r="C792">
            <v>359.3348854579844</v>
          </cell>
          <cell r="D792">
            <v>389.03538416205458</v>
          </cell>
        </row>
        <row r="793">
          <cell r="B793">
            <v>228.10693977297797</v>
          </cell>
          <cell r="C793">
            <v>365.6724517139267</v>
          </cell>
          <cell r="D793">
            <v>227.02690559297361</v>
          </cell>
        </row>
        <row r="794">
          <cell r="B794">
            <v>15.95553032928342</v>
          </cell>
          <cell r="C794">
            <v>152.41846997697417</v>
          </cell>
          <cell r="D794">
            <v>-66.054778906097397</v>
          </cell>
        </row>
        <row r="795">
          <cell r="B795">
            <v>545.36836034324165</v>
          </cell>
          <cell r="C795">
            <v>801.72270700064553</v>
          </cell>
          <cell r="D795">
            <v>435.44752631467532</v>
          </cell>
        </row>
        <row r="796">
          <cell r="B796">
            <v>354.81233520447381</v>
          </cell>
          <cell r="C796">
            <v>369.13891474570596</v>
          </cell>
          <cell r="D796">
            <v>169.31614184304982</v>
          </cell>
        </row>
        <row r="797">
          <cell r="B797">
            <v>112.25937522754987</v>
          </cell>
          <cell r="C797">
            <v>224.77864920199778</v>
          </cell>
          <cell r="D797">
            <v>62.809970321419343</v>
          </cell>
        </row>
        <row r="798">
          <cell r="B798">
            <v>421.98401477466382</v>
          </cell>
          <cell r="C798">
            <v>640.32617300680056</v>
          </cell>
          <cell r="D798">
            <v>304.99919737712366</v>
          </cell>
        </row>
        <row r="799">
          <cell r="B799">
            <v>298.62810472671686</v>
          </cell>
          <cell r="C799">
            <v>426.22958738419157</v>
          </cell>
          <cell r="D799">
            <v>221.16365597149922</v>
          </cell>
        </row>
        <row r="800">
          <cell r="B800">
            <v>479.32353941356939</v>
          </cell>
          <cell r="C800">
            <v>721.29911893917199</v>
          </cell>
          <cell r="D800">
            <v>360.25879524983441</v>
          </cell>
        </row>
        <row r="801">
          <cell r="B801">
            <v>362.59446937864703</v>
          </cell>
          <cell r="C801">
            <v>544.71656843204789</v>
          </cell>
          <cell r="D801">
            <v>183.67115204267384</v>
          </cell>
        </row>
        <row r="802">
          <cell r="B802">
            <v>353.7128396189994</v>
          </cell>
          <cell r="C802">
            <v>513.58562242309688</v>
          </cell>
          <cell r="D802">
            <v>214.54586781088358</v>
          </cell>
        </row>
        <row r="803">
          <cell r="B803">
            <v>225.57978287190758</v>
          </cell>
          <cell r="C803">
            <v>489.13377339176787</v>
          </cell>
          <cell r="D803">
            <v>167.67982858821375</v>
          </cell>
        </row>
        <row r="804">
          <cell r="B804">
            <v>359.71031524039074</v>
          </cell>
          <cell r="C804">
            <v>532.66705668532268</v>
          </cell>
          <cell r="D804">
            <v>257.05269845354769</v>
          </cell>
        </row>
        <row r="805">
          <cell r="B805">
            <v>220.24415122796771</v>
          </cell>
          <cell r="C805">
            <v>390.46988171957764</v>
          </cell>
          <cell r="D805">
            <v>283.2530843875914</v>
          </cell>
        </row>
        <row r="806">
          <cell r="B806">
            <v>444.68728419514514</v>
          </cell>
          <cell r="C806">
            <v>472.73606526516471</v>
          </cell>
          <cell r="D806">
            <v>169.66183747103648</v>
          </cell>
        </row>
        <row r="807">
          <cell r="B807">
            <v>626.70141027882596</v>
          </cell>
          <cell r="C807">
            <v>804.42391048172772</v>
          </cell>
          <cell r="D807">
            <v>377.66509892148122</v>
          </cell>
        </row>
        <row r="808">
          <cell r="B808">
            <v>507.9260863978933</v>
          </cell>
          <cell r="C808">
            <v>781.05309735457877</v>
          </cell>
          <cell r="D808">
            <v>526.07154029623302</v>
          </cell>
        </row>
        <row r="809">
          <cell r="B809">
            <v>76.453808380405263</v>
          </cell>
          <cell r="C809">
            <v>310.02885265509019</v>
          </cell>
          <cell r="D809">
            <v>165.30796728282726</v>
          </cell>
        </row>
        <row r="810">
          <cell r="B810">
            <v>80.684112830248523</v>
          </cell>
          <cell r="C810">
            <v>174.41765095531912</v>
          </cell>
          <cell r="D810">
            <v>216.13950454673738</v>
          </cell>
        </row>
        <row r="811">
          <cell r="B811">
            <v>162.15625929513095</v>
          </cell>
          <cell r="C811">
            <v>272.67661157988812</v>
          </cell>
          <cell r="D811">
            <v>253.64885134060125</v>
          </cell>
        </row>
        <row r="812">
          <cell r="B812">
            <v>191.10264792876114</v>
          </cell>
          <cell r="C812">
            <v>415.38587949823011</v>
          </cell>
          <cell r="D812">
            <v>123.28074730562943</v>
          </cell>
        </row>
        <row r="813">
          <cell r="B813">
            <v>386.12666537255876</v>
          </cell>
          <cell r="C813">
            <v>640.76578533855263</v>
          </cell>
          <cell r="D813">
            <v>374.12292222551059</v>
          </cell>
        </row>
        <row r="814">
          <cell r="B814">
            <v>343.13035610560399</v>
          </cell>
          <cell r="C814">
            <v>453.16904896120008</v>
          </cell>
          <cell r="D814">
            <v>167.43477450688931</v>
          </cell>
        </row>
        <row r="815">
          <cell r="B815">
            <v>74.275728244045155</v>
          </cell>
          <cell r="C815">
            <v>219.94771683744946</v>
          </cell>
          <cell r="D815">
            <v>175.19131989854546</v>
          </cell>
        </row>
        <row r="816">
          <cell r="B816">
            <v>299.15893339410707</v>
          </cell>
          <cell r="C816">
            <v>409.53919646020165</v>
          </cell>
          <cell r="D816">
            <v>210.22232102116456</v>
          </cell>
        </row>
        <row r="817">
          <cell r="B817">
            <v>301.54480951649077</v>
          </cell>
          <cell r="C817">
            <v>481.37036173442158</v>
          </cell>
          <cell r="D817">
            <v>382.67689918217081</v>
          </cell>
        </row>
        <row r="818">
          <cell r="B818">
            <v>36.629323343827082</v>
          </cell>
          <cell r="C818">
            <v>160.38253265807828</v>
          </cell>
          <cell r="D818">
            <v>112.23451927923689</v>
          </cell>
        </row>
        <row r="819">
          <cell r="B819">
            <v>316.66655428370319</v>
          </cell>
          <cell r="C819">
            <v>548.77774020671552</v>
          </cell>
          <cell r="D819">
            <v>194.5698436284153</v>
          </cell>
        </row>
        <row r="820">
          <cell r="B820">
            <v>324.53549787069733</v>
          </cell>
          <cell r="C820">
            <v>472.44007111593805</v>
          </cell>
          <cell r="D820">
            <v>477.89417333889651</v>
          </cell>
        </row>
        <row r="821">
          <cell r="B821">
            <v>251.45723243627742</v>
          </cell>
          <cell r="C821">
            <v>289.65422594322985</v>
          </cell>
          <cell r="D821">
            <v>62.399182383484487</v>
          </cell>
        </row>
        <row r="822">
          <cell r="B822">
            <v>124.11498368623293</v>
          </cell>
          <cell r="C822">
            <v>292.6241113953198</v>
          </cell>
          <cell r="D822">
            <v>120.02284593900151</v>
          </cell>
        </row>
        <row r="823">
          <cell r="B823">
            <v>227.21807482899027</v>
          </cell>
          <cell r="C823">
            <v>274.29390393209263</v>
          </cell>
          <cell r="D823">
            <v>155.81001116098537</v>
          </cell>
        </row>
        <row r="824">
          <cell r="B824">
            <v>276.16864627760725</v>
          </cell>
          <cell r="C824">
            <v>386.24893654517604</v>
          </cell>
          <cell r="D824">
            <v>247.70108219428613</v>
          </cell>
        </row>
        <row r="825">
          <cell r="B825">
            <v>190.46161557419379</v>
          </cell>
          <cell r="C825">
            <v>348.74021230107428</v>
          </cell>
          <cell r="D825">
            <v>31.559628589234819</v>
          </cell>
        </row>
        <row r="826">
          <cell r="B826">
            <v>311.52334450551149</v>
          </cell>
          <cell r="C826">
            <v>408.89611316796163</v>
          </cell>
          <cell r="D826">
            <v>338.60109393676453</v>
          </cell>
        </row>
        <row r="827">
          <cell r="B827">
            <v>271.56366554401887</v>
          </cell>
          <cell r="C827">
            <v>604.93026472642237</v>
          </cell>
          <cell r="D827">
            <v>130.44471120479807</v>
          </cell>
        </row>
        <row r="828">
          <cell r="B828">
            <v>149.47518956767232</v>
          </cell>
          <cell r="C828">
            <v>125.08230155074705</v>
          </cell>
          <cell r="D828">
            <v>87.015336889114366</v>
          </cell>
        </row>
        <row r="829">
          <cell r="B829">
            <v>158.29132024930462</v>
          </cell>
          <cell r="C829">
            <v>433.06689389520881</v>
          </cell>
          <cell r="D829">
            <v>122.89784756937799</v>
          </cell>
        </row>
        <row r="830">
          <cell r="B830">
            <v>371.9569434617365</v>
          </cell>
          <cell r="C830">
            <v>571.09645668552093</v>
          </cell>
          <cell r="D830">
            <v>251.69552626702679</v>
          </cell>
        </row>
        <row r="831">
          <cell r="B831">
            <v>134.92660090561236</v>
          </cell>
          <cell r="C831">
            <v>372.98747943377566</v>
          </cell>
          <cell r="D831">
            <v>249.27513035216313</v>
          </cell>
        </row>
        <row r="832">
          <cell r="B832">
            <v>516.93650771812941</v>
          </cell>
          <cell r="C832">
            <v>720.8912716830971</v>
          </cell>
          <cell r="D832">
            <v>290.05772129387424</v>
          </cell>
        </row>
        <row r="833">
          <cell r="B833">
            <v>271.59869766680197</v>
          </cell>
          <cell r="C833">
            <v>479.55518486485124</v>
          </cell>
          <cell r="D833">
            <v>187.70345437070603</v>
          </cell>
        </row>
        <row r="834">
          <cell r="B834">
            <v>109.14753264761021</v>
          </cell>
          <cell r="C834">
            <v>193.66276105555153</v>
          </cell>
          <cell r="D834">
            <v>169.65831735071072</v>
          </cell>
        </row>
        <row r="835">
          <cell r="B835">
            <v>303.13666193319085</v>
          </cell>
          <cell r="C835">
            <v>418.03403724929314</v>
          </cell>
          <cell r="D835">
            <v>165.24048201924779</v>
          </cell>
        </row>
        <row r="836">
          <cell r="B836">
            <v>147.21487525611002</v>
          </cell>
          <cell r="C836">
            <v>190.56352898182746</v>
          </cell>
          <cell r="D836">
            <v>95.168804719002651</v>
          </cell>
        </row>
        <row r="837">
          <cell r="B837">
            <v>385.41866222471725</v>
          </cell>
          <cell r="C837">
            <v>573.13479404199813</v>
          </cell>
          <cell r="D837">
            <v>251.01330389067101</v>
          </cell>
        </row>
        <row r="838">
          <cell r="B838">
            <v>384.45563417301099</v>
          </cell>
          <cell r="C838">
            <v>644.21189552424721</v>
          </cell>
          <cell r="D838">
            <v>305.3622444677406</v>
          </cell>
        </row>
        <row r="839">
          <cell r="B839">
            <v>167.16007786392916</v>
          </cell>
          <cell r="C839">
            <v>445.07266403454486</v>
          </cell>
          <cell r="D839">
            <v>245.93226317066797</v>
          </cell>
        </row>
        <row r="840">
          <cell r="B840">
            <v>160.64393937515362</v>
          </cell>
          <cell r="C840">
            <v>114.53018461789441</v>
          </cell>
          <cell r="D840">
            <v>64.18888246514237</v>
          </cell>
        </row>
        <row r="841">
          <cell r="B841">
            <v>244.29166532125598</v>
          </cell>
          <cell r="C841">
            <v>320.0517999691715</v>
          </cell>
          <cell r="D841">
            <v>352.55828162825048</v>
          </cell>
        </row>
        <row r="842">
          <cell r="B842">
            <v>369.72982674808071</v>
          </cell>
          <cell r="C842">
            <v>318.99081894600317</v>
          </cell>
          <cell r="D842">
            <v>-22.991739347971816</v>
          </cell>
        </row>
        <row r="843">
          <cell r="B843">
            <v>175.14252936361692</v>
          </cell>
          <cell r="C843">
            <v>296.16874787193751</v>
          </cell>
          <cell r="D843">
            <v>79.781780445549742</v>
          </cell>
        </row>
        <row r="844">
          <cell r="B844">
            <v>185.77461704549535</v>
          </cell>
          <cell r="C844">
            <v>393.15142090683207</v>
          </cell>
          <cell r="D844">
            <v>237.69765632789824</v>
          </cell>
        </row>
        <row r="845">
          <cell r="B845">
            <v>79.714674082075874</v>
          </cell>
          <cell r="C845">
            <v>342.30829702462393</v>
          </cell>
          <cell r="D845">
            <v>139.1483911857236</v>
          </cell>
        </row>
        <row r="846">
          <cell r="B846">
            <v>496.08749969975742</v>
          </cell>
          <cell r="C846">
            <v>647.58776684908923</v>
          </cell>
          <cell r="D846">
            <v>263.68058805106966</v>
          </cell>
        </row>
        <row r="847">
          <cell r="B847">
            <v>191.10842931852071</v>
          </cell>
          <cell r="C847">
            <v>270.14465005556457</v>
          </cell>
          <cell r="D847">
            <v>134.5114975013926</v>
          </cell>
        </row>
        <row r="848">
          <cell r="B848">
            <v>271.9779571134768</v>
          </cell>
          <cell r="C848">
            <v>307.54600456947702</v>
          </cell>
          <cell r="D848">
            <v>67.572543626303286</v>
          </cell>
        </row>
        <row r="849">
          <cell r="B849">
            <v>351.88092802972966</v>
          </cell>
          <cell r="C849">
            <v>481.2836943990377</v>
          </cell>
          <cell r="D849">
            <v>448.01290751628721</v>
          </cell>
        </row>
        <row r="850">
          <cell r="B850">
            <v>477.96742824837469</v>
          </cell>
          <cell r="C850">
            <v>734.4863613178386</v>
          </cell>
          <cell r="D850">
            <v>433.01001042130434</v>
          </cell>
        </row>
        <row r="851">
          <cell r="B851">
            <v>422.22702469862736</v>
          </cell>
          <cell r="C851">
            <v>481.83620814792096</v>
          </cell>
          <cell r="D851">
            <v>121.71509291014553</v>
          </cell>
        </row>
        <row r="852">
          <cell r="B852">
            <v>491.19092461956228</v>
          </cell>
          <cell r="C852">
            <v>722.20545995734108</v>
          </cell>
          <cell r="D852">
            <v>343.98541556169164</v>
          </cell>
        </row>
        <row r="853">
          <cell r="B853">
            <v>172.34610509369222</v>
          </cell>
          <cell r="C853">
            <v>388.11636678274755</v>
          </cell>
          <cell r="D853">
            <v>233.58820624043562</v>
          </cell>
        </row>
        <row r="854">
          <cell r="B854">
            <v>473.40294533393273</v>
          </cell>
          <cell r="C854">
            <v>723.12244284861913</v>
          </cell>
          <cell r="D854">
            <v>400.55038489195039</v>
          </cell>
        </row>
        <row r="855">
          <cell r="B855">
            <v>110.74308532430788</v>
          </cell>
          <cell r="C855">
            <v>84.66750827003716</v>
          </cell>
          <cell r="D855">
            <v>33.289809116449675</v>
          </cell>
        </row>
        <row r="856">
          <cell r="B856">
            <v>444.56419028236121</v>
          </cell>
          <cell r="C856">
            <v>648.52029494737621</v>
          </cell>
          <cell r="D856">
            <v>328.23762645399711</v>
          </cell>
        </row>
        <row r="857">
          <cell r="B857">
            <v>439.57951857405266</v>
          </cell>
          <cell r="C857">
            <v>520.2983006878444</v>
          </cell>
          <cell r="D857">
            <v>231.62176640794215</v>
          </cell>
        </row>
        <row r="858">
          <cell r="B858">
            <v>306.85928917691757</v>
          </cell>
          <cell r="C858">
            <v>683.20671895752821</v>
          </cell>
          <cell r="D858">
            <v>345.50591130962835</v>
          </cell>
        </row>
        <row r="859">
          <cell r="B859">
            <v>303.79022259374921</v>
          </cell>
          <cell r="C859">
            <v>685.59573529175952</v>
          </cell>
          <cell r="D859">
            <v>309.91862265998384</v>
          </cell>
        </row>
        <row r="860">
          <cell r="B860">
            <v>411.24594214261953</v>
          </cell>
          <cell r="C860">
            <v>673.49988541488392</v>
          </cell>
          <cell r="D860">
            <v>358.66580574944436</v>
          </cell>
        </row>
        <row r="861">
          <cell r="B861">
            <v>428.15670101324321</v>
          </cell>
          <cell r="C861">
            <v>783.91343914510253</v>
          </cell>
          <cell r="D861">
            <v>415.14359899769107</v>
          </cell>
        </row>
        <row r="862">
          <cell r="B862">
            <v>392.8546115833949</v>
          </cell>
          <cell r="C862">
            <v>247.62179459174308</v>
          </cell>
          <cell r="D862">
            <v>138.99637833534752</v>
          </cell>
        </row>
        <row r="863">
          <cell r="B863">
            <v>402.24842446286112</v>
          </cell>
          <cell r="C863">
            <v>461.20369376910128</v>
          </cell>
          <cell r="D863">
            <v>367.43813351903725</v>
          </cell>
        </row>
        <row r="864">
          <cell r="B864">
            <v>411.33994996602013</v>
          </cell>
          <cell r="C864">
            <v>606.07685062455789</v>
          </cell>
          <cell r="D864">
            <v>137.1334383275522</v>
          </cell>
        </row>
        <row r="865">
          <cell r="B865">
            <v>231.62350579039889</v>
          </cell>
          <cell r="C865">
            <v>532.09131881744588</v>
          </cell>
          <cell r="D865">
            <v>426.08877306535885</v>
          </cell>
        </row>
        <row r="866">
          <cell r="B866">
            <v>316.25177978335313</v>
          </cell>
          <cell r="C866">
            <v>728.91004461327293</v>
          </cell>
          <cell r="D866">
            <v>130.28538350326411</v>
          </cell>
        </row>
        <row r="867">
          <cell r="B867">
            <v>315.03935710085113</v>
          </cell>
          <cell r="C867">
            <v>455.24309700986481</v>
          </cell>
          <cell r="D867">
            <v>171.82640016100513</v>
          </cell>
        </row>
        <row r="868">
          <cell r="B868">
            <v>289.40094106819942</v>
          </cell>
          <cell r="C868">
            <v>265.29283918113651</v>
          </cell>
          <cell r="D868">
            <v>110.22344524597008</v>
          </cell>
        </row>
        <row r="869">
          <cell r="B869">
            <v>209.93132864531051</v>
          </cell>
          <cell r="C869">
            <v>160.20147454951689</v>
          </cell>
          <cell r="D869">
            <v>-12.180783317059564</v>
          </cell>
        </row>
        <row r="870">
          <cell r="B870">
            <v>-160.55090244534904</v>
          </cell>
          <cell r="C870">
            <v>16.966898480470661</v>
          </cell>
          <cell r="D870">
            <v>-32.223302766022982</v>
          </cell>
        </row>
        <row r="871">
          <cell r="B871">
            <v>190.93617122909785</v>
          </cell>
          <cell r="C871">
            <v>404.13591059488743</v>
          </cell>
          <cell r="D871">
            <v>221.62389246610252</v>
          </cell>
        </row>
        <row r="872">
          <cell r="B872">
            <v>-66.503383296683126</v>
          </cell>
          <cell r="C872">
            <v>57.533360330808932</v>
          </cell>
          <cell r="D872">
            <v>169.63899288235177</v>
          </cell>
        </row>
        <row r="873">
          <cell r="B873">
            <v>223.52512487013206</v>
          </cell>
          <cell r="C873">
            <v>325.83605781512415</v>
          </cell>
          <cell r="D873">
            <v>171.12499790214628</v>
          </cell>
        </row>
        <row r="874">
          <cell r="B874">
            <v>647.38412475700716</v>
          </cell>
          <cell r="C874">
            <v>499.5139416616654</v>
          </cell>
          <cell r="D874">
            <v>296.85812838538504</v>
          </cell>
        </row>
        <row r="875">
          <cell r="B875">
            <v>253.98901386320904</v>
          </cell>
          <cell r="C875">
            <v>306.85026810324655</v>
          </cell>
          <cell r="D875">
            <v>154.20825192940808</v>
          </cell>
        </row>
        <row r="876">
          <cell r="B876">
            <v>352.58459914473332</v>
          </cell>
          <cell r="C876">
            <v>432.02977486331849</v>
          </cell>
          <cell r="D876">
            <v>7.2046320087998765</v>
          </cell>
        </row>
        <row r="877">
          <cell r="B877">
            <v>237.42596885737993</v>
          </cell>
          <cell r="C877">
            <v>359.82510257204308</v>
          </cell>
          <cell r="D877">
            <v>29.312770348114896</v>
          </cell>
        </row>
        <row r="878">
          <cell r="B878">
            <v>281.33401108151475</v>
          </cell>
          <cell r="C878">
            <v>323.93426901397368</v>
          </cell>
          <cell r="D878">
            <v>176.85452104990176</v>
          </cell>
        </row>
        <row r="879">
          <cell r="B879">
            <v>326.24360077216528</v>
          </cell>
          <cell r="C879">
            <v>466.6813515193283</v>
          </cell>
          <cell r="D879">
            <v>179.60882247682207</v>
          </cell>
        </row>
        <row r="880">
          <cell r="B880">
            <v>183.94214904726567</v>
          </cell>
          <cell r="C880">
            <v>170.64896471995809</v>
          </cell>
          <cell r="D880">
            <v>77.267568550634508</v>
          </cell>
        </row>
        <row r="881">
          <cell r="B881">
            <v>422.06465486652326</v>
          </cell>
          <cell r="C881">
            <v>649.44079401687088</v>
          </cell>
          <cell r="D881">
            <v>314.09946537744077</v>
          </cell>
        </row>
        <row r="882">
          <cell r="B882">
            <v>288.58029381271166</v>
          </cell>
          <cell r="C882">
            <v>485.74695894622897</v>
          </cell>
          <cell r="D882">
            <v>229.06499690766501</v>
          </cell>
        </row>
        <row r="883">
          <cell r="B883">
            <v>-2.5228712298598452</v>
          </cell>
          <cell r="C883">
            <v>148.89929410578856</v>
          </cell>
          <cell r="D883">
            <v>0.79677997715953097</v>
          </cell>
        </row>
        <row r="884">
          <cell r="B884">
            <v>170.64914622816158</v>
          </cell>
          <cell r="C884">
            <v>312.29618378038981</v>
          </cell>
          <cell r="D884">
            <v>-0.65188893752798549</v>
          </cell>
        </row>
        <row r="885">
          <cell r="B885">
            <v>814.36783864431618</v>
          </cell>
          <cell r="C885">
            <v>876.84995872845866</v>
          </cell>
          <cell r="D885">
            <v>552.90107651799622</v>
          </cell>
        </row>
        <row r="886">
          <cell r="B886">
            <v>247.29964953176363</v>
          </cell>
          <cell r="C886">
            <v>390.63255264608034</v>
          </cell>
          <cell r="D886">
            <v>330.93356006047134</v>
          </cell>
        </row>
        <row r="887">
          <cell r="B887">
            <v>345.7905492171555</v>
          </cell>
          <cell r="C887">
            <v>640.49056154411392</v>
          </cell>
          <cell r="D887">
            <v>228.23297164168574</v>
          </cell>
        </row>
        <row r="888">
          <cell r="B888">
            <v>523.59125880873592</v>
          </cell>
          <cell r="C888">
            <v>639.34871475903196</v>
          </cell>
          <cell r="D888">
            <v>276.23598550776285</v>
          </cell>
        </row>
        <row r="889">
          <cell r="B889">
            <v>182.97086011850999</v>
          </cell>
          <cell r="C889">
            <v>243.5459260063673</v>
          </cell>
          <cell r="D889">
            <v>177.79767801712038</v>
          </cell>
        </row>
        <row r="890">
          <cell r="B890">
            <v>407.08188096189656</v>
          </cell>
          <cell r="C890">
            <v>775.26712901527912</v>
          </cell>
          <cell r="D890">
            <v>393.42279008453761</v>
          </cell>
        </row>
        <row r="891">
          <cell r="B891">
            <v>404.98432957690238</v>
          </cell>
          <cell r="C891">
            <v>466.03075811673023</v>
          </cell>
          <cell r="D891">
            <v>231.52049702062462</v>
          </cell>
        </row>
        <row r="892">
          <cell r="B892">
            <v>45.790019157465963</v>
          </cell>
          <cell r="C892">
            <v>292.64458741952012</v>
          </cell>
          <cell r="D892">
            <v>252.550545732111</v>
          </cell>
        </row>
        <row r="893">
          <cell r="B893">
            <v>361.11431705542276</v>
          </cell>
          <cell r="C893">
            <v>470.00444130400774</v>
          </cell>
          <cell r="D893">
            <v>237.96881436709421</v>
          </cell>
        </row>
        <row r="894">
          <cell r="B894">
            <v>-158.16558890890968</v>
          </cell>
          <cell r="C894">
            <v>-29.630327927892949</v>
          </cell>
          <cell r="D894">
            <v>73.886581196641259</v>
          </cell>
        </row>
        <row r="895">
          <cell r="B895">
            <v>441.76407738228829</v>
          </cell>
          <cell r="C895">
            <v>599.63749870914933</v>
          </cell>
          <cell r="D895">
            <v>232.87845722874692</v>
          </cell>
        </row>
        <row r="896">
          <cell r="B896">
            <v>289.37635710297485</v>
          </cell>
          <cell r="C896">
            <v>247.08571251313558</v>
          </cell>
          <cell r="D896">
            <v>121.14821339318108</v>
          </cell>
        </row>
        <row r="897">
          <cell r="B897">
            <v>339.39605875889652</v>
          </cell>
          <cell r="C897">
            <v>356.63462239962297</v>
          </cell>
          <cell r="D897">
            <v>221.02987641772256</v>
          </cell>
        </row>
        <row r="898">
          <cell r="B898">
            <v>348.5650795684839</v>
          </cell>
          <cell r="C898">
            <v>354.84802824377567</v>
          </cell>
          <cell r="D898">
            <v>230.44284249939099</v>
          </cell>
        </row>
        <row r="899">
          <cell r="B899">
            <v>518.74448409100421</v>
          </cell>
          <cell r="C899">
            <v>704.80884226378896</v>
          </cell>
          <cell r="D899">
            <v>245.96228898876072</v>
          </cell>
        </row>
        <row r="900">
          <cell r="B900">
            <v>331.89562429589876</v>
          </cell>
          <cell r="C900">
            <v>407.30562933448363</v>
          </cell>
          <cell r="D900">
            <v>213.35895597829182</v>
          </cell>
        </row>
        <row r="901">
          <cell r="B901">
            <v>97.414725756069458</v>
          </cell>
          <cell r="C901">
            <v>58.09967384274654</v>
          </cell>
          <cell r="D901">
            <v>97.124946953629831</v>
          </cell>
        </row>
        <row r="902">
          <cell r="B902">
            <v>306.31033425221165</v>
          </cell>
          <cell r="C902">
            <v>423.11738750407693</v>
          </cell>
          <cell r="D902">
            <v>231.94222005719402</v>
          </cell>
        </row>
        <row r="903">
          <cell r="B903">
            <v>331.89013187602598</v>
          </cell>
          <cell r="C903">
            <v>280.25420371189375</v>
          </cell>
          <cell r="D903">
            <v>126.43438117016787</v>
          </cell>
        </row>
        <row r="904">
          <cell r="B904">
            <v>115.75571782115165</v>
          </cell>
          <cell r="C904">
            <v>366.79080285772966</v>
          </cell>
          <cell r="D904">
            <v>196.44108401826557</v>
          </cell>
        </row>
        <row r="905">
          <cell r="B905">
            <v>357.71359703615343</v>
          </cell>
          <cell r="C905">
            <v>501.80611692975015</v>
          </cell>
          <cell r="D905">
            <v>67.379523611379597</v>
          </cell>
        </row>
        <row r="906">
          <cell r="B906">
            <v>420.97706491616896</v>
          </cell>
          <cell r="C906">
            <v>506.53899380173453</v>
          </cell>
          <cell r="D906">
            <v>226.30739977771705</v>
          </cell>
        </row>
        <row r="907">
          <cell r="B907">
            <v>444.08139226974095</v>
          </cell>
          <cell r="C907">
            <v>628.19256724914624</v>
          </cell>
          <cell r="D907">
            <v>224.12282811465505</v>
          </cell>
        </row>
        <row r="908">
          <cell r="B908">
            <v>282.96195830524977</v>
          </cell>
          <cell r="C908">
            <v>397.9953815769353</v>
          </cell>
          <cell r="D908">
            <v>209.9657086440024</v>
          </cell>
        </row>
        <row r="909">
          <cell r="B909">
            <v>414.08841120658673</v>
          </cell>
          <cell r="C909">
            <v>558.59204934899014</v>
          </cell>
          <cell r="D909">
            <v>232.920241244734</v>
          </cell>
        </row>
        <row r="910">
          <cell r="B910">
            <v>294.33003552436838</v>
          </cell>
          <cell r="C910">
            <v>504.89515017728763</v>
          </cell>
          <cell r="D910">
            <v>209.69174411996437</v>
          </cell>
        </row>
        <row r="911">
          <cell r="B911">
            <v>405.59936899128826</v>
          </cell>
          <cell r="C911">
            <v>528.20548462548084</v>
          </cell>
          <cell r="D911">
            <v>312.72961354100903</v>
          </cell>
        </row>
        <row r="912">
          <cell r="B912">
            <v>344.04408533664002</v>
          </cell>
          <cell r="C912">
            <v>406.75993044464468</v>
          </cell>
          <cell r="D912">
            <v>146.29169681161204</v>
          </cell>
        </row>
        <row r="913">
          <cell r="B913">
            <v>357.47413867391043</v>
          </cell>
          <cell r="C913">
            <v>660.68798281925103</v>
          </cell>
          <cell r="D913">
            <v>350.6334905864702</v>
          </cell>
        </row>
        <row r="914">
          <cell r="B914">
            <v>375.80746384982643</v>
          </cell>
          <cell r="C914">
            <v>362.95216949360986</v>
          </cell>
          <cell r="D914">
            <v>296.50960017529309</v>
          </cell>
        </row>
        <row r="915">
          <cell r="B915">
            <v>162.85003393209337</v>
          </cell>
          <cell r="C915">
            <v>304.09083535469102</v>
          </cell>
          <cell r="D915">
            <v>104.50895195870811</v>
          </cell>
        </row>
        <row r="916">
          <cell r="B916">
            <v>244.78098850109973</v>
          </cell>
          <cell r="C916">
            <v>74.521261452080239</v>
          </cell>
          <cell r="D916">
            <v>-3.3341428133582554</v>
          </cell>
        </row>
        <row r="917">
          <cell r="B917">
            <v>394.96315628686045</v>
          </cell>
          <cell r="C917">
            <v>457.87514264802871</v>
          </cell>
          <cell r="D917">
            <v>309.38696873976653</v>
          </cell>
        </row>
        <row r="918">
          <cell r="B918">
            <v>335.15910661626748</v>
          </cell>
          <cell r="C918">
            <v>251.99995798757689</v>
          </cell>
          <cell r="D918">
            <v>140.38867888371925</v>
          </cell>
        </row>
        <row r="919">
          <cell r="B919">
            <v>339.65232443337095</v>
          </cell>
          <cell r="C919">
            <v>267.60470887341438</v>
          </cell>
          <cell r="D919">
            <v>182.80291008036141</v>
          </cell>
        </row>
        <row r="920">
          <cell r="B920">
            <v>391.36584221110866</v>
          </cell>
          <cell r="C920">
            <v>720.76284007259596</v>
          </cell>
          <cell r="D920">
            <v>428.73024092008882</v>
          </cell>
        </row>
        <row r="921">
          <cell r="B921">
            <v>351.1945256894287</v>
          </cell>
          <cell r="C921">
            <v>507.80167445012842</v>
          </cell>
          <cell r="D921">
            <v>265.2686559376113</v>
          </cell>
        </row>
        <row r="922">
          <cell r="B922">
            <v>291.35890569042624</v>
          </cell>
          <cell r="C922">
            <v>348.19099655120345</v>
          </cell>
          <cell r="D922">
            <v>163.77586150001406</v>
          </cell>
        </row>
        <row r="923">
          <cell r="B923">
            <v>181.56283785676962</v>
          </cell>
          <cell r="C923">
            <v>424.39584363574835</v>
          </cell>
          <cell r="D923">
            <v>175.86690735570417</v>
          </cell>
        </row>
        <row r="924">
          <cell r="B924">
            <v>281.67595408407647</v>
          </cell>
          <cell r="C924">
            <v>458.61100127126946</v>
          </cell>
          <cell r="D924">
            <v>47.243124648355519</v>
          </cell>
        </row>
        <row r="925">
          <cell r="B925">
            <v>339.45796338589486</v>
          </cell>
          <cell r="C925">
            <v>565.1469522075887</v>
          </cell>
          <cell r="D925">
            <v>181.12080819405756</v>
          </cell>
        </row>
        <row r="926">
          <cell r="B926">
            <v>403.54338372881318</v>
          </cell>
          <cell r="C926">
            <v>516.96373280881153</v>
          </cell>
          <cell r="D926">
            <v>180.91064208779574</v>
          </cell>
        </row>
        <row r="927">
          <cell r="B927">
            <v>1.6102158181934669</v>
          </cell>
          <cell r="C927">
            <v>229.26164451870511</v>
          </cell>
          <cell r="D927">
            <v>114.4847444749156</v>
          </cell>
        </row>
        <row r="928">
          <cell r="B928">
            <v>86.401992262691579</v>
          </cell>
          <cell r="C928">
            <v>551.74593780855707</v>
          </cell>
          <cell r="D928">
            <v>308.00133786189781</v>
          </cell>
        </row>
        <row r="929">
          <cell r="B929">
            <v>447.57087740583279</v>
          </cell>
          <cell r="C929">
            <v>538.00112379455391</v>
          </cell>
          <cell r="D929">
            <v>331.78857856483597</v>
          </cell>
        </row>
        <row r="930">
          <cell r="B930">
            <v>270.13616653752672</v>
          </cell>
          <cell r="C930">
            <v>491.82235141892454</v>
          </cell>
          <cell r="D930">
            <v>229.41030202848879</v>
          </cell>
        </row>
        <row r="931">
          <cell r="B931">
            <v>549.43870037468628</v>
          </cell>
          <cell r="C931">
            <v>814.01946585834025</v>
          </cell>
          <cell r="D931">
            <v>418.15670652161191</v>
          </cell>
        </row>
        <row r="932">
          <cell r="B932">
            <v>191.87346256357031</v>
          </cell>
          <cell r="C932">
            <v>409.87162427815241</v>
          </cell>
          <cell r="D932">
            <v>197.68305207753858</v>
          </cell>
        </row>
        <row r="933">
          <cell r="B933">
            <v>434.72826478852596</v>
          </cell>
          <cell r="C933">
            <v>531.56292496624235</v>
          </cell>
          <cell r="D933">
            <v>332.21287974070896</v>
          </cell>
        </row>
        <row r="934">
          <cell r="B934">
            <v>524.61076673377875</v>
          </cell>
          <cell r="C934">
            <v>416.47778613052458</v>
          </cell>
          <cell r="D934">
            <v>269.64996934231908</v>
          </cell>
        </row>
        <row r="935">
          <cell r="B935">
            <v>397.71939871657037</v>
          </cell>
          <cell r="C935">
            <v>643.24285473138502</v>
          </cell>
          <cell r="D935">
            <v>241.30217286429061</v>
          </cell>
        </row>
        <row r="936">
          <cell r="B936">
            <v>84.747166174780347</v>
          </cell>
          <cell r="C936">
            <v>163.86399110023831</v>
          </cell>
          <cell r="D936">
            <v>-30.994951920237327</v>
          </cell>
        </row>
        <row r="937">
          <cell r="B937">
            <v>122.02641558954886</v>
          </cell>
          <cell r="C937">
            <v>255.25700466909032</v>
          </cell>
          <cell r="D937">
            <v>292.41265324490683</v>
          </cell>
        </row>
        <row r="938">
          <cell r="B938">
            <v>148.74882982424725</v>
          </cell>
          <cell r="C938">
            <v>194.32266013108767</v>
          </cell>
          <cell r="D938">
            <v>148.15497225567788</v>
          </cell>
        </row>
        <row r="939">
          <cell r="B939">
            <v>389.80255145366419</v>
          </cell>
          <cell r="C939">
            <v>568.67068866210286</v>
          </cell>
          <cell r="D939">
            <v>292.61643701110353</v>
          </cell>
        </row>
        <row r="940">
          <cell r="B940">
            <v>318.22183727315308</v>
          </cell>
          <cell r="C940">
            <v>686.26457671510116</v>
          </cell>
          <cell r="D940">
            <v>357.13406622923674</v>
          </cell>
        </row>
        <row r="941">
          <cell r="B941">
            <v>52.632339508913333</v>
          </cell>
          <cell r="C941">
            <v>91.317995516143981</v>
          </cell>
          <cell r="D941">
            <v>23.463895435282552</v>
          </cell>
        </row>
        <row r="942">
          <cell r="B942">
            <v>87.136456022684598</v>
          </cell>
          <cell r="C942">
            <v>419.66759480209379</v>
          </cell>
          <cell r="D942">
            <v>296.65445309122657</v>
          </cell>
        </row>
        <row r="943">
          <cell r="B943">
            <v>396.63053243774817</v>
          </cell>
          <cell r="C943">
            <v>386.82127183436495</v>
          </cell>
          <cell r="D943">
            <v>222.59898702205859</v>
          </cell>
        </row>
        <row r="944">
          <cell r="B944">
            <v>412.48786402166434</v>
          </cell>
          <cell r="C944">
            <v>673.79496187948689</v>
          </cell>
          <cell r="D944">
            <v>307.39897755116874</v>
          </cell>
        </row>
        <row r="945">
          <cell r="B945">
            <v>262.0721610510526</v>
          </cell>
          <cell r="C945">
            <v>299.72664389370851</v>
          </cell>
          <cell r="D945">
            <v>130.87641931731542</v>
          </cell>
        </row>
        <row r="946">
          <cell r="B946">
            <v>402.82805208547336</v>
          </cell>
          <cell r="C946">
            <v>417.02172526973067</v>
          </cell>
          <cell r="D946">
            <v>272.5216197840831</v>
          </cell>
        </row>
        <row r="947">
          <cell r="B947">
            <v>354.57472898548508</v>
          </cell>
          <cell r="C947">
            <v>461.55561270448118</v>
          </cell>
          <cell r="D947">
            <v>254.42372505950678</v>
          </cell>
        </row>
        <row r="948">
          <cell r="B948">
            <v>311.76769017482889</v>
          </cell>
          <cell r="C948">
            <v>386.81759111687961</v>
          </cell>
          <cell r="D948">
            <v>224.39987728181381</v>
          </cell>
        </row>
        <row r="949">
          <cell r="B949">
            <v>324.93673520440717</v>
          </cell>
          <cell r="C949">
            <v>553.91522343054703</v>
          </cell>
          <cell r="D949">
            <v>372.41266454432025</v>
          </cell>
        </row>
        <row r="950">
          <cell r="B950">
            <v>509.64751651229136</v>
          </cell>
          <cell r="C950">
            <v>422.64487125021645</v>
          </cell>
          <cell r="D950">
            <v>312.15564338883098</v>
          </cell>
        </row>
        <row r="951">
          <cell r="B951">
            <v>-127.35107140442295</v>
          </cell>
          <cell r="C951">
            <v>-158.19495459558163</v>
          </cell>
          <cell r="D951">
            <v>2.4917278531922022</v>
          </cell>
        </row>
        <row r="952">
          <cell r="B952">
            <v>285.38342915596206</v>
          </cell>
          <cell r="C952">
            <v>503.46407704567997</v>
          </cell>
          <cell r="D952">
            <v>206.47795291143609</v>
          </cell>
        </row>
        <row r="953">
          <cell r="B953">
            <v>315.8748320758819</v>
          </cell>
          <cell r="C953">
            <v>572.37815379941674</v>
          </cell>
          <cell r="D953">
            <v>361.71641454201068</v>
          </cell>
        </row>
        <row r="954">
          <cell r="B954">
            <v>499.50780075494526</v>
          </cell>
          <cell r="C954">
            <v>683.24659552857361</v>
          </cell>
          <cell r="D954">
            <v>123.6467391136237</v>
          </cell>
        </row>
        <row r="955">
          <cell r="B955">
            <v>334.2939060743073</v>
          </cell>
          <cell r="C955">
            <v>554.74364713352497</v>
          </cell>
          <cell r="D955">
            <v>265.90239598513671</v>
          </cell>
        </row>
        <row r="956">
          <cell r="B956">
            <v>125.44905684941389</v>
          </cell>
          <cell r="C956">
            <v>291.55433521907287</v>
          </cell>
          <cell r="D956">
            <v>215.08157755527327</v>
          </cell>
        </row>
        <row r="957">
          <cell r="B957">
            <v>186.14151194250843</v>
          </cell>
          <cell r="C957">
            <v>292.68550537640476</v>
          </cell>
          <cell r="D957">
            <v>194.21772618731367</v>
          </cell>
        </row>
        <row r="958">
          <cell r="B958">
            <v>113.94322723970444</v>
          </cell>
          <cell r="C958">
            <v>267.05330679800301</v>
          </cell>
          <cell r="D958">
            <v>221.20040309222338</v>
          </cell>
        </row>
        <row r="959">
          <cell r="B959">
            <v>336.85257283581075</v>
          </cell>
          <cell r="C959">
            <v>598.1422788562511</v>
          </cell>
          <cell r="D959">
            <v>218.20382916786525</v>
          </cell>
        </row>
        <row r="960">
          <cell r="B960">
            <v>541.78928591321574</v>
          </cell>
          <cell r="C960">
            <v>498.84923015705021</v>
          </cell>
          <cell r="D960">
            <v>269.83232196668195</v>
          </cell>
        </row>
        <row r="961">
          <cell r="B961">
            <v>363.37116614659544</v>
          </cell>
          <cell r="C961">
            <v>361.793544855861</v>
          </cell>
          <cell r="D961">
            <v>174.42016328361134</v>
          </cell>
        </row>
        <row r="962">
          <cell r="B962">
            <v>343.99869401631906</v>
          </cell>
          <cell r="C962">
            <v>481.48520759323748</v>
          </cell>
          <cell r="D962">
            <v>333.35101947166373</v>
          </cell>
        </row>
        <row r="963">
          <cell r="B963">
            <v>541.44743475517441</v>
          </cell>
          <cell r="C963">
            <v>364.7312757110667</v>
          </cell>
          <cell r="D963">
            <v>156.70312318630386</v>
          </cell>
        </row>
        <row r="964">
          <cell r="B964">
            <v>384.54849263626824</v>
          </cell>
          <cell r="C964">
            <v>612.9104078297471</v>
          </cell>
          <cell r="D964">
            <v>278.01335558986403</v>
          </cell>
        </row>
        <row r="965">
          <cell r="B965">
            <v>411.43366279473639</v>
          </cell>
          <cell r="C965">
            <v>874.342056068582</v>
          </cell>
          <cell r="D965">
            <v>163.83793151385032</v>
          </cell>
        </row>
        <row r="966">
          <cell r="B966">
            <v>308.88899791543116</v>
          </cell>
          <cell r="C966">
            <v>356.63474554043921</v>
          </cell>
          <cell r="D966">
            <v>217.36365372912161</v>
          </cell>
        </row>
        <row r="967">
          <cell r="B967">
            <v>513.31145182563307</v>
          </cell>
          <cell r="C967">
            <v>601.39933164564377</v>
          </cell>
          <cell r="D967">
            <v>238.02879362838371</v>
          </cell>
        </row>
        <row r="968">
          <cell r="B968">
            <v>313.50918569928035</v>
          </cell>
          <cell r="C968">
            <v>553.62116111069986</v>
          </cell>
          <cell r="D968">
            <v>237.17795248050507</v>
          </cell>
        </row>
        <row r="969">
          <cell r="B969">
            <v>138.23633574361142</v>
          </cell>
          <cell r="C969">
            <v>415.78536961270248</v>
          </cell>
          <cell r="D969">
            <v>134.07270879368852</v>
          </cell>
        </row>
        <row r="970">
          <cell r="B970">
            <v>-75.643043233448509</v>
          </cell>
          <cell r="C970">
            <v>63.153137718158462</v>
          </cell>
          <cell r="D970">
            <v>-7.8683580810754279</v>
          </cell>
        </row>
        <row r="971">
          <cell r="B971">
            <v>454.64391553795031</v>
          </cell>
          <cell r="C971">
            <v>618.72654207744608</v>
          </cell>
          <cell r="D971">
            <v>267.45962189380322</v>
          </cell>
        </row>
        <row r="972">
          <cell r="B972">
            <v>70.92437981767381</v>
          </cell>
          <cell r="C972">
            <v>143.04718507704388</v>
          </cell>
          <cell r="D972">
            <v>85.029052029780303</v>
          </cell>
        </row>
        <row r="973">
          <cell r="B973">
            <v>119.91811287683157</v>
          </cell>
          <cell r="C973">
            <v>513.85929326239261</v>
          </cell>
          <cell r="D973">
            <v>262.11704292032613</v>
          </cell>
        </row>
        <row r="974">
          <cell r="B974">
            <v>271.69066388436448</v>
          </cell>
          <cell r="C974">
            <v>300.65159087750283</v>
          </cell>
          <cell r="D974">
            <v>144.40500923165951</v>
          </cell>
        </row>
        <row r="975">
          <cell r="B975">
            <v>44.61980651243465</v>
          </cell>
          <cell r="C975">
            <v>165.61135835642381</v>
          </cell>
          <cell r="D975">
            <v>-21.988195172346025</v>
          </cell>
        </row>
        <row r="976">
          <cell r="B976">
            <v>391.42242548527406</v>
          </cell>
          <cell r="C976">
            <v>511.00950320156386</v>
          </cell>
          <cell r="D976">
            <v>183.89293930113524</v>
          </cell>
        </row>
        <row r="977">
          <cell r="B977">
            <v>268.2530484719976</v>
          </cell>
          <cell r="C977">
            <v>212.16639101552525</v>
          </cell>
          <cell r="D977">
            <v>135.2463165048585</v>
          </cell>
        </row>
        <row r="978">
          <cell r="B978">
            <v>271.54364730477005</v>
          </cell>
          <cell r="C978">
            <v>388.83562473392277</v>
          </cell>
          <cell r="D978">
            <v>197.55640893197605</v>
          </cell>
        </row>
        <row r="979">
          <cell r="B979">
            <v>493.3835688631118</v>
          </cell>
          <cell r="C979">
            <v>668.95789463477456</v>
          </cell>
          <cell r="D979">
            <v>395.82172114979164</v>
          </cell>
        </row>
        <row r="980">
          <cell r="B980">
            <v>160.27011670905631</v>
          </cell>
          <cell r="C980">
            <v>223.29340148060007</v>
          </cell>
          <cell r="D980">
            <v>98.961802089659869</v>
          </cell>
        </row>
        <row r="981">
          <cell r="B981">
            <v>372.33454602338901</v>
          </cell>
          <cell r="C981">
            <v>317.90363259600747</v>
          </cell>
          <cell r="D981">
            <v>245.749341491694</v>
          </cell>
        </row>
        <row r="982">
          <cell r="B982">
            <v>465.78874322840306</v>
          </cell>
          <cell r="C982">
            <v>537.76575981078008</v>
          </cell>
          <cell r="D982">
            <v>371.05075930013572</v>
          </cell>
        </row>
        <row r="983">
          <cell r="B983">
            <v>195.32095181141906</v>
          </cell>
          <cell r="C983">
            <v>474.22878703728418</v>
          </cell>
          <cell r="D983">
            <v>293.94285465332564</v>
          </cell>
        </row>
        <row r="984">
          <cell r="B984">
            <v>534.94171193095315</v>
          </cell>
          <cell r="C984">
            <v>724.42846622854677</v>
          </cell>
          <cell r="D984">
            <v>381.51945828424437</v>
          </cell>
        </row>
        <row r="985">
          <cell r="B985">
            <v>139.30159794410812</v>
          </cell>
          <cell r="C985">
            <v>327.36467852613612</v>
          </cell>
          <cell r="D985">
            <v>165.64585662460382</v>
          </cell>
        </row>
        <row r="986">
          <cell r="B986">
            <v>665.70948769272673</v>
          </cell>
          <cell r="C986">
            <v>591.29722351460032</v>
          </cell>
          <cell r="D986">
            <v>304.0328366209319</v>
          </cell>
        </row>
        <row r="987">
          <cell r="B987">
            <v>460.76353554168998</v>
          </cell>
          <cell r="C987">
            <v>369.08746045692288</v>
          </cell>
          <cell r="D987">
            <v>151.65113580622017</v>
          </cell>
        </row>
        <row r="988">
          <cell r="B988">
            <v>471.92046846485755</v>
          </cell>
          <cell r="C988">
            <v>619.63382269954536</v>
          </cell>
          <cell r="D988">
            <v>369.20875419816764</v>
          </cell>
        </row>
        <row r="989">
          <cell r="B989">
            <v>429.41869507076296</v>
          </cell>
          <cell r="C989">
            <v>312.31023204105384</v>
          </cell>
          <cell r="D989">
            <v>162.61056875971332</v>
          </cell>
        </row>
        <row r="990">
          <cell r="B990">
            <v>288.08570307218935</v>
          </cell>
          <cell r="C990">
            <v>437.23321060192347</v>
          </cell>
          <cell r="D990">
            <v>153.50117918825572</v>
          </cell>
        </row>
        <row r="991">
          <cell r="B991">
            <v>209.3624784339799</v>
          </cell>
          <cell r="C991">
            <v>291.16068679535681</v>
          </cell>
          <cell r="D991">
            <v>178.44794363385225</v>
          </cell>
        </row>
        <row r="992">
          <cell r="B992">
            <v>355.75396442770608</v>
          </cell>
          <cell r="C992">
            <v>525.87924130540227</v>
          </cell>
          <cell r="D992">
            <v>316.71194931558534</v>
          </cell>
        </row>
        <row r="993">
          <cell r="B993">
            <v>300.05243077751584</v>
          </cell>
          <cell r="C993">
            <v>382.15229963687426</v>
          </cell>
          <cell r="D993">
            <v>254.65107496748169</v>
          </cell>
        </row>
        <row r="994">
          <cell r="B994">
            <v>540.73219297781952</v>
          </cell>
          <cell r="C994">
            <v>623.43378274227769</v>
          </cell>
          <cell r="D994">
            <v>331.90461042328019</v>
          </cell>
        </row>
        <row r="995">
          <cell r="B995">
            <v>373.18947048071499</v>
          </cell>
          <cell r="C995">
            <v>596.26785254871959</v>
          </cell>
          <cell r="D995">
            <v>423.86881883812873</v>
          </cell>
        </row>
        <row r="996">
          <cell r="B996">
            <v>353.10200913639591</v>
          </cell>
          <cell r="C996">
            <v>553.72943604479099</v>
          </cell>
          <cell r="D996">
            <v>223.20780643033888</v>
          </cell>
        </row>
        <row r="997">
          <cell r="B997">
            <v>351.65792745486988</v>
          </cell>
          <cell r="C997">
            <v>606.18987954994759</v>
          </cell>
          <cell r="D997">
            <v>209.73014157938792</v>
          </cell>
        </row>
        <row r="998">
          <cell r="B998">
            <v>226.34809222260333</v>
          </cell>
          <cell r="C998">
            <v>491.0048964807612</v>
          </cell>
          <cell r="D998">
            <v>237.44609708594163</v>
          </cell>
        </row>
        <row r="999">
          <cell r="B999">
            <v>213.76099864930055</v>
          </cell>
          <cell r="C999">
            <v>380.50742030286926</v>
          </cell>
          <cell r="D999">
            <v>149.70771967754214</v>
          </cell>
        </row>
        <row r="1000">
          <cell r="B1000">
            <v>116.4836893029765</v>
          </cell>
          <cell r="C1000">
            <v>251.41412937521088</v>
          </cell>
          <cell r="D1000">
            <v>124.75655226898029</v>
          </cell>
        </row>
        <row r="1001">
          <cell r="B1001">
            <v>238.02321747424605</v>
          </cell>
          <cell r="C1001">
            <v>488.71349162022</v>
          </cell>
          <cell r="D1001">
            <v>364.69022482077025</v>
          </cell>
        </row>
        <row r="1002">
          <cell r="B1002">
            <v>-14.874285559932048</v>
          </cell>
          <cell r="C1002">
            <v>16.364745167732337</v>
          </cell>
          <cell r="D1002">
            <v>-59.722128301040527</v>
          </cell>
        </row>
        <row r="1003">
          <cell r="B1003">
            <v>362.89073919351927</v>
          </cell>
          <cell r="C1003">
            <v>469.16241853994467</v>
          </cell>
          <cell r="D1003">
            <v>138.72244200775509</v>
          </cell>
        </row>
        <row r="1004">
          <cell r="B1004">
            <v>193.40850032150911</v>
          </cell>
          <cell r="C1004">
            <v>435.35302665587807</v>
          </cell>
          <cell r="D1004">
            <v>227.96258543738776</v>
          </cell>
        </row>
        <row r="1005">
          <cell r="B1005">
            <v>161.89490540574837</v>
          </cell>
          <cell r="C1005">
            <v>424.61308246936051</v>
          </cell>
          <cell r="D1005">
            <v>178.96814649657816</v>
          </cell>
        </row>
        <row r="1006">
          <cell r="B1006">
            <v>362.70507648642439</v>
          </cell>
          <cell r="C1006">
            <v>427.8438670847907</v>
          </cell>
          <cell r="D1006">
            <v>155.29065348937971</v>
          </cell>
        </row>
        <row r="1007">
          <cell r="B1007">
            <v>527.80715557653207</v>
          </cell>
          <cell r="C1007">
            <v>579.7264152053956</v>
          </cell>
          <cell r="D1007">
            <v>267.87140010047477</v>
          </cell>
        </row>
        <row r="1008">
          <cell r="B1008">
            <v>318.51371496507846</v>
          </cell>
          <cell r="C1008">
            <v>483.32445913185768</v>
          </cell>
          <cell r="D1008">
            <v>233.49055971495761</v>
          </cell>
        </row>
        <row r="1009">
          <cell r="B1009">
            <v>348.22226331007977</v>
          </cell>
          <cell r="C1009">
            <v>520.66015589340179</v>
          </cell>
          <cell r="D1009">
            <v>375.73809763521024</v>
          </cell>
        </row>
        <row r="1010">
          <cell r="B1010">
            <v>272.63378988395533</v>
          </cell>
          <cell r="C1010">
            <v>404.41857216810592</v>
          </cell>
          <cell r="D1010">
            <v>292.59144214171909</v>
          </cell>
        </row>
        <row r="1011">
          <cell r="B1011">
            <v>359.74743575859304</v>
          </cell>
          <cell r="C1011">
            <v>577.3404080617629</v>
          </cell>
          <cell r="D1011">
            <v>344.46099498732485</v>
          </cell>
        </row>
        <row r="1012">
          <cell r="B1012">
            <v>304.4962943945369</v>
          </cell>
          <cell r="C1012">
            <v>201.05678024658224</v>
          </cell>
          <cell r="D1012">
            <v>68.454861092933214</v>
          </cell>
        </row>
        <row r="1013">
          <cell r="B1013">
            <v>232.32445609372348</v>
          </cell>
          <cell r="C1013">
            <v>239.4738745997202</v>
          </cell>
          <cell r="D1013">
            <v>275.86769096410586</v>
          </cell>
        </row>
        <row r="1014">
          <cell r="B1014">
            <v>193.00802809976545</v>
          </cell>
          <cell r="C1014">
            <v>322.89438811131816</v>
          </cell>
          <cell r="D1014">
            <v>214.46055384928658</v>
          </cell>
        </row>
        <row r="1015">
          <cell r="B1015">
            <v>417.7301633500548</v>
          </cell>
          <cell r="C1015">
            <v>725.50088945426353</v>
          </cell>
          <cell r="D1015">
            <v>401.12919936032483</v>
          </cell>
        </row>
        <row r="1016">
          <cell r="B1016">
            <v>454.84282471380595</v>
          </cell>
          <cell r="C1016">
            <v>517.53682201625043</v>
          </cell>
          <cell r="D1016">
            <v>263.74480633019004</v>
          </cell>
        </row>
        <row r="1017">
          <cell r="B1017">
            <v>72.906531157285315</v>
          </cell>
          <cell r="C1017">
            <v>339.02548998768805</v>
          </cell>
          <cell r="D1017">
            <v>313.90636687792909</v>
          </cell>
        </row>
        <row r="1018">
          <cell r="B1018">
            <v>113.95789134942268</v>
          </cell>
          <cell r="C1018">
            <v>723.63977892749085</v>
          </cell>
          <cell r="D1018">
            <v>388.53514434763849</v>
          </cell>
        </row>
        <row r="1019">
          <cell r="B1019">
            <v>240.31312518021679</v>
          </cell>
          <cell r="C1019">
            <v>465.33242064440316</v>
          </cell>
          <cell r="D1019">
            <v>250.36533623657078</v>
          </cell>
        </row>
        <row r="1020">
          <cell r="B1020">
            <v>326.80649635250927</v>
          </cell>
          <cell r="C1020">
            <v>519.41706191680805</v>
          </cell>
          <cell r="D1020">
            <v>195.00005376719048</v>
          </cell>
        </row>
        <row r="1021">
          <cell r="B1021">
            <v>411.36319215502556</v>
          </cell>
          <cell r="C1021">
            <v>570.2234757278859</v>
          </cell>
          <cell r="D1021">
            <v>179.98882523176567</v>
          </cell>
        </row>
        <row r="1022">
          <cell r="B1022">
            <v>604.86292542588478</v>
          </cell>
          <cell r="C1022">
            <v>752.5469818776362</v>
          </cell>
          <cell r="D1022">
            <v>435.37285228131873</v>
          </cell>
        </row>
        <row r="1023">
          <cell r="B1023">
            <v>265.72339769628502</v>
          </cell>
          <cell r="C1023">
            <v>401.15352580402032</v>
          </cell>
          <cell r="D1023">
            <v>216.84123744284278</v>
          </cell>
        </row>
        <row r="1024">
          <cell r="B1024">
            <v>434.63984415462329</v>
          </cell>
          <cell r="C1024">
            <v>513.49391600275976</v>
          </cell>
          <cell r="D1024">
            <v>440.27669758230724</v>
          </cell>
        </row>
        <row r="1025">
          <cell r="B1025">
            <v>292.34229077441296</v>
          </cell>
          <cell r="C1025">
            <v>355.20473902994962</v>
          </cell>
          <cell r="D1025">
            <v>345.27151332035993</v>
          </cell>
        </row>
        <row r="1026">
          <cell r="B1026">
            <v>432.02598027397892</v>
          </cell>
          <cell r="C1026">
            <v>655.50074135778539</v>
          </cell>
          <cell r="D1026">
            <v>418.66989202536433</v>
          </cell>
        </row>
        <row r="1027">
          <cell r="B1027">
            <v>311.96682093653004</v>
          </cell>
          <cell r="C1027">
            <v>334.28794549597609</v>
          </cell>
          <cell r="D1027">
            <v>238.13869463565786</v>
          </cell>
        </row>
        <row r="1028">
          <cell r="B1028">
            <v>217.06326842995492</v>
          </cell>
          <cell r="C1028">
            <v>445.81517402696676</v>
          </cell>
          <cell r="D1028">
            <v>267.39723280623622</v>
          </cell>
        </row>
        <row r="1029">
          <cell r="B1029">
            <v>592.88264733912115</v>
          </cell>
          <cell r="C1029">
            <v>735.79756268755114</v>
          </cell>
          <cell r="D1029">
            <v>352.53733850135535</v>
          </cell>
        </row>
        <row r="1030">
          <cell r="B1030">
            <v>267.49289908774489</v>
          </cell>
          <cell r="C1030">
            <v>326.4822237223807</v>
          </cell>
          <cell r="D1030">
            <v>152.40934688962503</v>
          </cell>
        </row>
        <row r="1031">
          <cell r="B1031">
            <v>244.79114427357794</v>
          </cell>
          <cell r="C1031">
            <v>295.84571787367599</v>
          </cell>
          <cell r="D1031">
            <v>173.16467107782969</v>
          </cell>
        </row>
        <row r="1032">
          <cell r="B1032">
            <v>118.52156245730936</v>
          </cell>
          <cell r="C1032">
            <v>208.60787272849629</v>
          </cell>
          <cell r="D1032">
            <v>74.94870682072937</v>
          </cell>
        </row>
        <row r="1033">
          <cell r="B1033">
            <v>327.66099733124844</v>
          </cell>
          <cell r="C1033">
            <v>665.52920112463528</v>
          </cell>
          <cell r="D1033">
            <v>291.60852708858937</v>
          </cell>
        </row>
        <row r="1034">
          <cell r="B1034">
            <v>345.52752194754686</v>
          </cell>
          <cell r="C1034">
            <v>593.31443090445703</v>
          </cell>
          <cell r="D1034">
            <v>282.81246881753918</v>
          </cell>
        </row>
        <row r="1035">
          <cell r="B1035">
            <v>57.360091112946236</v>
          </cell>
          <cell r="C1035">
            <v>62.936521942181628</v>
          </cell>
          <cell r="D1035">
            <v>186.95885047250948</v>
          </cell>
        </row>
        <row r="1036">
          <cell r="B1036">
            <v>188.42467201873836</v>
          </cell>
          <cell r="C1036">
            <v>486.48227161978565</v>
          </cell>
          <cell r="D1036">
            <v>447.44675641195511</v>
          </cell>
        </row>
        <row r="1037">
          <cell r="B1037">
            <v>87.10266241470427</v>
          </cell>
          <cell r="C1037">
            <v>325.70393290048901</v>
          </cell>
          <cell r="D1037">
            <v>72.983204482278069</v>
          </cell>
        </row>
        <row r="1038">
          <cell r="B1038">
            <v>168.74566407987953</v>
          </cell>
          <cell r="C1038">
            <v>269.51089766703399</v>
          </cell>
          <cell r="D1038">
            <v>207.93432304681059</v>
          </cell>
        </row>
        <row r="1039">
          <cell r="B1039">
            <v>265.40731686595791</v>
          </cell>
          <cell r="C1039">
            <v>610.64971392591156</v>
          </cell>
          <cell r="D1039">
            <v>256.30502499166619</v>
          </cell>
        </row>
        <row r="1040">
          <cell r="B1040">
            <v>260.46696747218692</v>
          </cell>
          <cell r="C1040">
            <v>430.63912516024959</v>
          </cell>
          <cell r="D1040">
            <v>133.28099678174806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en"/>
      <sheetName val="MVP v. MC"/>
      <sheetName val="Avg"/>
      <sheetName val="1"/>
      <sheetName val="2"/>
      <sheetName val="4"/>
      <sheetName val="5"/>
      <sheetName val="6"/>
      <sheetName val="7"/>
      <sheetName val="8"/>
      <sheetName val="9"/>
      <sheetName val="10"/>
      <sheetName val="11"/>
      <sheetName val="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Risk Analysis Roadmap"/>
      <sheetName val="Risk Aversion Coefficient Data"/>
      <sheetName val="MyData"/>
      <sheetName val="Economic Data Input"/>
      <sheetName val="Environmental Data Input"/>
      <sheetName val="Bootstrapping"/>
      <sheetName val="Statistical Analysis Econ"/>
      <sheetName val="Statistical Analysis Env"/>
      <sheetName val="Multivaraite Stochastic Dominan"/>
      <sheetName val="Correlation Matrix and CSND"/>
      <sheetName val="Unsorted Deviates"/>
      <sheetName val="Unsorted Deviates as Percent"/>
      <sheetName val="Sorted Deviates"/>
      <sheetName val="MCSimCornSummary"/>
      <sheetName val="MCSimCornDetail"/>
      <sheetName val="MCSimSoybeanSummary"/>
      <sheetName val="MCSimSoybeanDetail"/>
      <sheetName val="Compare Stats "/>
      <sheetName val="Stochastic Efficiency Econ"/>
      <sheetName val="Stochastic Efficiency Env "/>
      <sheetName val="SimData Econ"/>
      <sheetName val="StopLight Econ Process"/>
      <sheetName val="StopLight  Econ Chart"/>
      <sheetName val="SimData Env"/>
      <sheetName val="StopLight Env Process"/>
      <sheetName val="StopLight Env Chart "/>
      <sheetName val="SERf Methodology"/>
      <sheetName val="Links"/>
      <sheetName val="Cont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>
            <v>9</v>
          </cell>
        </row>
        <row r="19">
          <cell r="B19">
            <v>480.13083333333333</v>
          </cell>
          <cell r="E19">
            <v>373.8458333333333</v>
          </cell>
          <cell r="H19">
            <v>186.92291666666665</v>
          </cell>
        </row>
        <row r="20">
          <cell r="B20">
            <v>251.92250000000001</v>
          </cell>
          <cell r="E20">
            <v>267.69916666666671</v>
          </cell>
          <cell r="H20">
            <v>89.233055555555566</v>
          </cell>
        </row>
        <row r="21">
          <cell r="B21">
            <v>300.36708333333326</v>
          </cell>
          <cell r="E21">
            <v>417.45166666666665</v>
          </cell>
          <cell r="H21">
            <v>83.490333333333325</v>
          </cell>
        </row>
        <row r="22">
          <cell r="B22">
            <v>187.65714285714284</v>
          </cell>
          <cell r="E22">
            <v>379.99666666666661</v>
          </cell>
          <cell r="H22">
            <v>140.73950617283947</v>
          </cell>
        </row>
        <row r="23">
          <cell r="B23">
            <v>241.60190476190479</v>
          </cell>
          <cell r="E23">
            <v>380.14733333333334</v>
          </cell>
          <cell r="H23">
            <v>223.61607843137256</v>
          </cell>
        </row>
        <row r="24">
          <cell r="B24">
            <v>261.07047619047614</v>
          </cell>
          <cell r="E24">
            <v>508.2313333333334</v>
          </cell>
          <cell r="H24">
            <v>443.88924653333339</v>
          </cell>
        </row>
        <row r="25">
          <cell r="B25">
            <v>412.86428571428576</v>
          </cell>
          <cell r="E25">
            <v>734.17600000000004</v>
          </cell>
          <cell r="H25">
            <v>330.37920000000003</v>
          </cell>
        </row>
        <row r="26">
          <cell r="B26">
            <v>383.33047619047619</v>
          </cell>
          <cell r="E26">
            <v>574.00642857142861</v>
          </cell>
          <cell r="H26">
            <v>287.00321428571431</v>
          </cell>
        </row>
        <row r="27">
          <cell r="B27">
            <v>241.77714285714288</v>
          </cell>
          <cell r="E27">
            <v>443.50875000000002</v>
          </cell>
          <cell r="H27">
            <v>369.59062500000005</v>
          </cell>
        </row>
      </sheetData>
      <sheetData sheetId="6" refreshError="1">
        <row r="19">
          <cell r="B19">
            <v>62.857958333333329</v>
          </cell>
          <cell r="E19">
            <v>40.291666666666664</v>
          </cell>
          <cell r="H19">
            <v>44.768518518518512</v>
          </cell>
        </row>
        <row r="20">
          <cell r="B20">
            <v>50.157708333333325</v>
          </cell>
          <cell r="E20">
            <v>37.445500000000003</v>
          </cell>
          <cell r="H20">
            <v>12.731470000000002</v>
          </cell>
        </row>
        <row r="21">
          <cell r="B21">
            <v>15.818791666666668</v>
          </cell>
          <cell r="E21">
            <v>9.5696666666666665</v>
          </cell>
          <cell r="H21">
            <v>14.92868</v>
          </cell>
        </row>
        <row r="22">
          <cell r="B22">
            <v>39.931095238095246</v>
          </cell>
          <cell r="E22">
            <v>31.322133333333333</v>
          </cell>
          <cell r="H22">
            <v>15.661066666666667</v>
          </cell>
        </row>
        <row r="23">
          <cell r="B23">
            <v>6.8358095238095231</v>
          </cell>
          <cell r="E23">
            <v>4.0681333333333338</v>
          </cell>
          <cell r="H23">
            <v>1.9009968847352026</v>
          </cell>
        </row>
        <row r="24">
          <cell r="B24">
            <v>8.5158571428571435</v>
          </cell>
          <cell r="E24">
            <v>7.8596666666666666</v>
          </cell>
          <cell r="H24">
            <v>2.5353763440860213</v>
          </cell>
        </row>
        <row r="25">
          <cell r="B25">
            <v>5.867809523809524</v>
          </cell>
          <cell r="E25">
            <v>5.3166666666666664</v>
          </cell>
          <cell r="H25">
            <v>5.3166666666666664</v>
          </cell>
        </row>
        <row r="26">
          <cell r="B26">
            <v>4.0955714285714295</v>
          </cell>
          <cell r="E26">
            <v>4.9089999999999998</v>
          </cell>
          <cell r="H26">
            <v>0.58907999999999994</v>
          </cell>
        </row>
        <row r="27">
          <cell r="B27">
            <v>16.383857142857146</v>
          </cell>
          <cell r="E27">
            <v>13.080937499999999</v>
          </cell>
          <cell r="H27">
            <v>35.318531249999999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A17">
            <v>480.13083333333333</v>
          </cell>
        </row>
        <row r="18">
          <cell r="A18">
            <v>251.92250000000001</v>
          </cell>
        </row>
        <row r="19">
          <cell r="A19">
            <v>300.36708333333326</v>
          </cell>
        </row>
        <row r="20">
          <cell r="A20">
            <v>187.65714285714284</v>
          </cell>
        </row>
        <row r="21">
          <cell r="A21">
            <v>241.60190476190479</v>
          </cell>
        </row>
        <row r="22">
          <cell r="A22">
            <v>261.07047619047614</v>
          </cell>
        </row>
        <row r="23">
          <cell r="A23">
            <v>412.86428571428576</v>
          </cell>
        </row>
        <row r="24">
          <cell r="A24">
            <v>383.33047619047619</v>
          </cell>
        </row>
        <row r="25">
          <cell r="A25">
            <v>241.77714285714288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  <row r="655">
          <cell r="A655">
            <v>0</v>
          </cell>
        </row>
        <row r="656">
          <cell r="A656">
            <v>0</v>
          </cell>
        </row>
        <row r="657">
          <cell r="A657">
            <v>0</v>
          </cell>
        </row>
        <row r="658">
          <cell r="A658">
            <v>0</v>
          </cell>
        </row>
        <row r="659">
          <cell r="A659">
            <v>0</v>
          </cell>
        </row>
        <row r="660">
          <cell r="A660">
            <v>0</v>
          </cell>
        </row>
        <row r="661">
          <cell r="A661">
            <v>0</v>
          </cell>
        </row>
        <row r="662">
          <cell r="A662">
            <v>0</v>
          </cell>
        </row>
        <row r="663">
          <cell r="A663">
            <v>0</v>
          </cell>
        </row>
        <row r="664">
          <cell r="A664">
            <v>0</v>
          </cell>
        </row>
        <row r="665">
          <cell r="A665">
            <v>0</v>
          </cell>
        </row>
        <row r="666">
          <cell r="A666">
            <v>0</v>
          </cell>
        </row>
        <row r="667">
          <cell r="A667">
            <v>0</v>
          </cell>
        </row>
        <row r="668">
          <cell r="A668">
            <v>0</v>
          </cell>
        </row>
        <row r="669">
          <cell r="A669">
            <v>0</v>
          </cell>
        </row>
        <row r="670">
          <cell r="A670">
            <v>0</v>
          </cell>
        </row>
        <row r="671">
          <cell r="A671">
            <v>0</v>
          </cell>
        </row>
        <row r="672">
          <cell r="A672">
            <v>0</v>
          </cell>
        </row>
        <row r="673">
          <cell r="A673">
            <v>0</v>
          </cell>
        </row>
        <row r="674">
          <cell r="A674">
            <v>0</v>
          </cell>
        </row>
        <row r="675">
          <cell r="A675">
            <v>0</v>
          </cell>
        </row>
        <row r="676">
          <cell r="A676">
            <v>0</v>
          </cell>
        </row>
        <row r="677">
          <cell r="A677">
            <v>0</v>
          </cell>
        </row>
        <row r="678">
          <cell r="A678">
            <v>0</v>
          </cell>
        </row>
        <row r="679">
          <cell r="A679">
            <v>0</v>
          </cell>
        </row>
        <row r="680">
          <cell r="A680">
            <v>0</v>
          </cell>
        </row>
        <row r="681">
          <cell r="A681">
            <v>0</v>
          </cell>
        </row>
        <row r="682">
          <cell r="A682">
            <v>0</v>
          </cell>
        </row>
        <row r="683">
          <cell r="A683">
            <v>0</v>
          </cell>
        </row>
        <row r="684">
          <cell r="A684">
            <v>0</v>
          </cell>
        </row>
        <row r="685">
          <cell r="A685">
            <v>0</v>
          </cell>
        </row>
        <row r="686">
          <cell r="A686">
            <v>0</v>
          </cell>
        </row>
        <row r="687">
          <cell r="A687">
            <v>0</v>
          </cell>
        </row>
        <row r="688">
          <cell r="A688">
            <v>0</v>
          </cell>
        </row>
        <row r="689">
          <cell r="A689">
            <v>0</v>
          </cell>
        </row>
        <row r="690">
          <cell r="A690">
            <v>0</v>
          </cell>
        </row>
        <row r="691">
          <cell r="A691">
            <v>0</v>
          </cell>
        </row>
        <row r="692">
          <cell r="A692">
            <v>0</v>
          </cell>
        </row>
        <row r="693">
          <cell r="A693">
            <v>0</v>
          </cell>
        </row>
        <row r="694">
          <cell r="A694">
            <v>0</v>
          </cell>
        </row>
        <row r="695">
          <cell r="A695">
            <v>0</v>
          </cell>
        </row>
        <row r="696">
          <cell r="A696">
            <v>0</v>
          </cell>
        </row>
        <row r="697">
          <cell r="A697">
            <v>0</v>
          </cell>
        </row>
        <row r="698">
          <cell r="A698">
            <v>0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  <row r="754">
          <cell r="A754">
            <v>0</v>
          </cell>
        </row>
        <row r="755">
          <cell r="A755">
            <v>0</v>
          </cell>
        </row>
        <row r="756">
          <cell r="A756">
            <v>0</v>
          </cell>
        </row>
        <row r="757">
          <cell r="A757">
            <v>0</v>
          </cell>
        </row>
        <row r="758">
          <cell r="A758">
            <v>0</v>
          </cell>
        </row>
        <row r="759">
          <cell r="A759">
            <v>0</v>
          </cell>
        </row>
        <row r="760">
          <cell r="A760">
            <v>0</v>
          </cell>
        </row>
        <row r="761">
          <cell r="A761">
            <v>0</v>
          </cell>
        </row>
        <row r="762">
          <cell r="A762">
            <v>0</v>
          </cell>
        </row>
        <row r="763">
          <cell r="A763">
            <v>0</v>
          </cell>
        </row>
        <row r="764">
          <cell r="A764">
            <v>0</v>
          </cell>
        </row>
        <row r="765">
          <cell r="A765">
            <v>0</v>
          </cell>
        </row>
        <row r="766">
          <cell r="A766">
            <v>0</v>
          </cell>
        </row>
        <row r="767">
          <cell r="A767">
            <v>0</v>
          </cell>
        </row>
        <row r="768">
          <cell r="A768">
            <v>0</v>
          </cell>
        </row>
        <row r="769">
          <cell r="A769">
            <v>0</v>
          </cell>
        </row>
        <row r="770">
          <cell r="A770">
            <v>0</v>
          </cell>
        </row>
        <row r="771">
          <cell r="A771">
            <v>0</v>
          </cell>
        </row>
        <row r="772">
          <cell r="A772">
            <v>0</v>
          </cell>
        </row>
        <row r="773">
          <cell r="A773">
            <v>0</v>
          </cell>
        </row>
        <row r="774">
          <cell r="A774">
            <v>0</v>
          </cell>
        </row>
        <row r="775">
          <cell r="A775">
            <v>0</v>
          </cell>
        </row>
        <row r="776">
          <cell r="A776">
            <v>0</v>
          </cell>
        </row>
        <row r="777">
          <cell r="A777">
            <v>0</v>
          </cell>
        </row>
        <row r="778">
          <cell r="A778">
            <v>0</v>
          </cell>
        </row>
        <row r="779">
          <cell r="A779">
            <v>0</v>
          </cell>
        </row>
        <row r="780">
          <cell r="A780">
            <v>0</v>
          </cell>
        </row>
        <row r="781">
          <cell r="A781">
            <v>0</v>
          </cell>
        </row>
        <row r="782">
          <cell r="A782">
            <v>0</v>
          </cell>
        </row>
        <row r="783">
          <cell r="A783">
            <v>0</v>
          </cell>
        </row>
        <row r="784">
          <cell r="A784">
            <v>0</v>
          </cell>
        </row>
        <row r="785">
          <cell r="A785">
            <v>0</v>
          </cell>
        </row>
        <row r="786">
          <cell r="A786">
            <v>0</v>
          </cell>
        </row>
        <row r="787">
          <cell r="A787">
            <v>0</v>
          </cell>
        </row>
        <row r="788">
          <cell r="A788">
            <v>0</v>
          </cell>
        </row>
        <row r="789">
          <cell r="A789">
            <v>0</v>
          </cell>
        </row>
        <row r="790">
          <cell r="A790">
            <v>0</v>
          </cell>
        </row>
        <row r="791">
          <cell r="A791">
            <v>0</v>
          </cell>
        </row>
        <row r="792">
          <cell r="A792">
            <v>0</v>
          </cell>
        </row>
        <row r="793">
          <cell r="A793">
            <v>0</v>
          </cell>
        </row>
        <row r="794">
          <cell r="A794">
            <v>0</v>
          </cell>
        </row>
        <row r="795">
          <cell r="A795">
            <v>0</v>
          </cell>
        </row>
        <row r="796">
          <cell r="A796">
            <v>0</v>
          </cell>
        </row>
        <row r="797">
          <cell r="A797">
            <v>0</v>
          </cell>
        </row>
        <row r="798">
          <cell r="A798">
            <v>0</v>
          </cell>
        </row>
        <row r="799">
          <cell r="A799">
            <v>0</v>
          </cell>
        </row>
        <row r="800">
          <cell r="A800">
            <v>0</v>
          </cell>
        </row>
        <row r="801">
          <cell r="A801">
            <v>0</v>
          </cell>
        </row>
        <row r="802">
          <cell r="A802">
            <v>0</v>
          </cell>
        </row>
        <row r="803">
          <cell r="A803">
            <v>0</v>
          </cell>
        </row>
        <row r="804">
          <cell r="A804">
            <v>0</v>
          </cell>
        </row>
        <row r="805">
          <cell r="A805">
            <v>0</v>
          </cell>
        </row>
        <row r="806">
          <cell r="A806">
            <v>0</v>
          </cell>
        </row>
        <row r="807">
          <cell r="A807">
            <v>0</v>
          </cell>
        </row>
        <row r="808">
          <cell r="A808">
            <v>0</v>
          </cell>
        </row>
        <row r="809">
          <cell r="A809">
            <v>0</v>
          </cell>
        </row>
        <row r="810">
          <cell r="A810">
            <v>0</v>
          </cell>
        </row>
        <row r="811">
          <cell r="A811">
            <v>0</v>
          </cell>
        </row>
        <row r="812">
          <cell r="A812">
            <v>0</v>
          </cell>
        </row>
        <row r="813">
          <cell r="A813">
            <v>0</v>
          </cell>
        </row>
        <row r="814">
          <cell r="A814">
            <v>0</v>
          </cell>
        </row>
        <row r="815">
          <cell r="A815">
            <v>0</v>
          </cell>
        </row>
        <row r="816">
          <cell r="A816">
            <v>0</v>
          </cell>
        </row>
        <row r="817">
          <cell r="A817">
            <v>0</v>
          </cell>
        </row>
        <row r="818">
          <cell r="A818">
            <v>0</v>
          </cell>
        </row>
        <row r="819">
          <cell r="A819">
            <v>0</v>
          </cell>
        </row>
        <row r="820">
          <cell r="A820">
            <v>0</v>
          </cell>
        </row>
        <row r="821">
          <cell r="A821">
            <v>0</v>
          </cell>
        </row>
        <row r="822">
          <cell r="A822">
            <v>0</v>
          </cell>
        </row>
        <row r="823">
          <cell r="A823">
            <v>0</v>
          </cell>
        </row>
        <row r="824">
          <cell r="A824">
            <v>0</v>
          </cell>
        </row>
        <row r="825">
          <cell r="A825">
            <v>0</v>
          </cell>
        </row>
        <row r="826">
          <cell r="A826">
            <v>0</v>
          </cell>
        </row>
        <row r="827">
          <cell r="A827">
            <v>0</v>
          </cell>
        </row>
        <row r="828">
          <cell r="A828">
            <v>0</v>
          </cell>
        </row>
        <row r="829">
          <cell r="A829">
            <v>0</v>
          </cell>
        </row>
        <row r="830">
          <cell r="A830">
            <v>0</v>
          </cell>
        </row>
        <row r="831">
          <cell r="A831">
            <v>0</v>
          </cell>
        </row>
        <row r="832">
          <cell r="A832">
            <v>0</v>
          </cell>
        </row>
        <row r="833">
          <cell r="A833">
            <v>0</v>
          </cell>
        </row>
        <row r="834">
          <cell r="A834">
            <v>0</v>
          </cell>
        </row>
        <row r="835">
          <cell r="A835">
            <v>0</v>
          </cell>
        </row>
        <row r="836">
          <cell r="A836">
            <v>0</v>
          </cell>
        </row>
        <row r="837">
          <cell r="A837">
            <v>0</v>
          </cell>
        </row>
        <row r="838">
          <cell r="A838">
            <v>0</v>
          </cell>
        </row>
        <row r="839">
          <cell r="A839">
            <v>0</v>
          </cell>
        </row>
        <row r="840">
          <cell r="A840">
            <v>0</v>
          </cell>
        </row>
        <row r="841">
          <cell r="A841">
            <v>0</v>
          </cell>
        </row>
        <row r="842">
          <cell r="A842">
            <v>0</v>
          </cell>
        </row>
        <row r="843">
          <cell r="A843">
            <v>0</v>
          </cell>
        </row>
        <row r="844">
          <cell r="A844">
            <v>0</v>
          </cell>
        </row>
        <row r="845">
          <cell r="A845">
            <v>0</v>
          </cell>
        </row>
        <row r="846">
          <cell r="A846">
            <v>0</v>
          </cell>
        </row>
        <row r="847">
          <cell r="A847">
            <v>0</v>
          </cell>
        </row>
        <row r="848">
          <cell r="A848">
            <v>0</v>
          </cell>
        </row>
        <row r="849">
          <cell r="A849">
            <v>0</v>
          </cell>
        </row>
        <row r="850">
          <cell r="A850">
            <v>0</v>
          </cell>
        </row>
        <row r="851">
          <cell r="A851">
            <v>0</v>
          </cell>
        </row>
        <row r="852">
          <cell r="A852">
            <v>0</v>
          </cell>
        </row>
        <row r="853">
          <cell r="A853">
            <v>0</v>
          </cell>
        </row>
        <row r="854">
          <cell r="A854">
            <v>0</v>
          </cell>
        </row>
        <row r="855">
          <cell r="A855">
            <v>0</v>
          </cell>
        </row>
        <row r="856">
          <cell r="A856">
            <v>0</v>
          </cell>
        </row>
        <row r="857">
          <cell r="A857">
            <v>0</v>
          </cell>
        </row>
        <row r="858">
          <cell r="A858">
            <v>0</v>
          </cell>
        </row>
        <row r="859">
          <cell r="A859">
            <v>0</v>
          </cell>
        </row>
        <row r="860">
          <cell r="A860">
            <v>0</v>
          </cell>
        </row>
        <row r="861">
          <cell r="A861">
            <v>0</v>
          </cell>
        </row>
        <row r="862">
          <cell r="A862">
            <v>0</v>
          </cell>
        </row>
        <row r="863">
          <cell r="A863">
            <v>0</v>
          </cell>
        </row>
        <row r="864">
          <cell r="A864">
            <v>0</v>
          </cell>
        </row>
        <row r="865">
          <cell r="A865">
            <v>0</v>
          </cell>
        </row>
        <row r="866">
          <cell r="A866">
            <v>0</v>
          </cell>
        </row>
        <row r="867">
          <cell r="A867">
            <v>0</v>
          </cell>
        </row>
        <row r="868">
          <cell r="A868">
            <v>0</v>
          </cell>
        </row>
        <row r="869">
          <cell r="A869">
            <v>0</v>
          </cell>
        </row>
        <row r="870">
          <cell r="A870">
            <v>0</v>
          </cell>
        </row>
        <row r="871">
          <cell r="A871">
            <v>0</v>
          </cell>
        </row>
        <row r="872">
          <cell r="A872">
            <v>0</v>
          </cell>
        </row>
        <row r="873">
          <cell r="A873">
            <v>0</v>
          </cell>
        </row>
        <row r="874">
          <cell r="A874">
            <v>0</v>
          </cell>
        </row>
        <row r="875">
          <cell r="A875">
            <v>0</v>
          </cell>
        </row>
        <row r="876">
          <cell r="A876">
            <v>0</v>
          </cell>
        </row>
        <row r="877">
          <cell r="A877">
            <v>0</v>
          </cell>
        </row>
        <row r="878">
          <cell r="A878">
            <v>0</v>
          </cell>
        </row>
        <row r="879">
          <cell r="A879">
            <v>0</v>
          </cell>
        </row>
        <row r="880">
          <cell r="A880">
            <v>0</v>
          </cell>
        </row>
        <row r="881">
          <cell r="A881">
            <v>0</v>
          </cell>
        </row>
        <row r="882">
          <cell r="A882">
            <v>0</v>
          </cell>
        </row>
        <row r="883">
          <cell r="A883">
            <v>0</v>
          </cell>
        </row>
        <row r="884">
          <cell r="A884">
            <v>0</v>
          </cell>
        </row>
        <row r="885">
          <cell r="A885">
            <v>0</v>
          </cell>
        </row>
        <row r="886">
          <cell r="A886">
            <v>0</v>
          </cell>
        </row>
        <row r="887">
          <cell r="A887">
            <v>0</v>
          </cell>
        </row>
        <row r="888">
          <cell r="A888">
            <v>0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>
            <v>0</v>
          </cell>
        </row>
        <row r="892">
          <cell r="A892">
            <v>0</v>
          </cell>
        </row>
        <row r="893">
          <cell r="A893">
            <v>0</v>
          </cell>
        </row>
        <row r="894">
          <cell r="A894">
            <v>0</v>
          </cell>
        </row>
        <row r="895">
          <cell r="A895">
            <v>0</v>
          </cell>
        </row>
        <row r="896">
          <cell r="A896">
            <v>0</v>
          </cell>
        </row>
        <row r="897">
          <cell r="A897">
            <v>0</v>
          </cell>
        </row>
        <row r="898">
          <cell r="A898">
            <v>0</v>
          </cell>
        </row>
        <row r="899">
          <cell r="A899">
            <v>0</v>
          </cell>
        </row>
        <row r="900">
          <cell r="A900">
            <v>0</v>
          </cell>
        </row>
        <row r="901">
          <cell r="A901">
            <v>0</v>
          </cell>
        </row>
        <row r="902">
          <cell r="A902">
            <v>0</v>
          </cell>
        </row>
        <row r="903">
          <cell r="A903">
            <v>0</v>
          </cell>
        </row>
        <row r="904">
          <cell r="A904">
            <v>0</v>
          </cell>
        </row>
        <row r="905">
          <cell r="A905">
            <v>0</v>
          </cell>
        </row>
        <row r="906">
          <cell r="A906">
            <v>0</v>
          </cell>
        </row>
        <row r="907">
          <cell r="A907">
            <v>0</v>
          </cell>
        </row>
        <row r="908">
          <cell r="A908">
            <v>0</v>
          </cell>
        </row>
        <row r="909">
          <cell r="A909">
            <v>0</v>
          </cell>
        </row>
        <row r="910">
          <cell r="A910">
            <v>0</v>
          </cell>
        </row>
        <row r="911">
          <cell r="A911">
            <v>0</v>
          </cell>
        </row>
        <row r="912">
          <cell r="A912">
            <v>0</v>
          </cell>
        </row>
        <row r="913">
          <cell r="A913">
            <v>0</v>
          </cell>
        </row>
        <row r="914">
          <cell r="A914">
            <v>0</v>
          </cell>
        </row>
        <row r="915">
          <cell r="A915">
            <v>0</v>
          </cell>
        </row>
        <row r="916">
          <cell r="A916">
            <v>0</v>
          </cell>
        </row>
        <row r="917">
          <cell r="A917">
            <v>0</v>
          </cell>
        </row>
        <row r="918">
          <cell r="A918">
            <v>0</v>
          </cell>
        </row>
        <row r="919">
          <cell r="A919">
            <v>0</v>
          </cell>
        </row>
        <row r="920">
          <cell r="A920">
            <v>0</v>
          </cell>
        </row>
        <row r="921">
          <cell r="A921">
            <v>0</v>
          </cell>
        </row>
        <row r="922">
          <cell r="A922">
            <v>0</v>
          </cell>
        </row>
        <row r="923">
          <cell r="A923">
            <v>0</v>
          </cell>
        </row>
        <row r="924">
          <cell r="A924">
            <v>0</v>
          </cell>
        </row>
        <row r="925">
          <cell r="A925">
            <v>0</v>
          </cell>
        </row>
        <row r="926">
          <cell r="A926">
            <v>0</v>
          </cell>
        </row>
        <row r="927">
          <cell r="A927">
            <v>0</v>
          </cell>
        </row>
        <row r="928">
          <cell r="A928">
            <v>0</v>
          </cell>
        </row>
        <row r="929">
          <cell r="A929">
            <v>0</v>
          </cell>
        </row>
        <row r="930">
          <cell r="A930">
            <v>0</v>
          </cell>
        </row>
        <row r="931">
          <cell r="A931">
            <v>0</v>
          </cell>
        </row>
        <row r="932">
          <cell r="A932">
            <v>0</v>
          </cell>
        </row>
        <row r="933">
          <cell r="A933">
            <v>0</v>
          </cell>
        </row>
        <row r="934">
          <cell r="A934">
            <v>0</v>
          </cell>
        </row>
        <row r="935">
          <cell r="A935">
            <v>0</v>
          </cell>
        </row>
        <row r="936">
          <cell r="A936">
            <v>0</v>
          </cell>
        </row>
        <row r="937">
          <cell r="A937">
            <v>0</v>
          </cell>
        </row>
        <row r="938">
          <cell r="A938">
            <v>0</v>
          </cell>
        </row>
        <row r="939">
          <cell r="A939">
            <v>0</v>
          </cell>
        </row>
        <row r="940">
          <cell r="A940">
            <v>0</v>
          </cell>
        </row>
        <row r="941">
          <cell r="A941">
            <v>0</v>
          </cell>
        </row>
        <row r="942">
          <cell r="A942">
            <v>0</v>
          </cell>
        </row>
        <row r="943">
          <cell r="A943">
            <v>0</v>
          </cell>
        </row>
        <row r="944">
          <cell r="A944">
            <v>0</v>
          </cell>
        </row>
        <row r="945">
          <cell r="A945">
            <v>0</v>
          </cell>
        </row>
        <row r="946">
          <cell r="A946">
            <v>0</v>
          </cell>
        </row>
        <row r="947">
          <cell r="A947">
            <v>0</v>
          </cell>
        </row>
        <row r="948">
          <cell r="A948">
            <v>0</v>
          </cell>
        </row>
        <row r="949">
          <cell r="A949">
            <v>0</v>
          </cell>
        </row>
        <row r="950">
          <cell r="A950">
            <v>0</v>
          </cell>
        </row>
        <row r="951">
          <cell r="A951">
            <v>0</v>
          </cell>
        </row>
        <row r="952">
          <cell r="A952">
            <v>0</v>
          </cell>
        </row>
        <row r="953">
          <cell r="A953">
            <v>0</v>
          </cell>
        </row>
        <row r="954">
          <cell r="A954">
            <v>0</v>
          </cell>
        </row>
        <row r="955">
          <cell r="A955">
            <v>0</v>
          </cell>
        </row>
        <row r="956">
          <cell r="A956">
            <v>0</v>
          </cell>
        </row>
        <row r="957">
          <cell r="A957">
            <v>0</v>
          </cell>
        </row>
        <row r="958">
          <cell r="A958">
            <v>0</v>
          </cell>
        </row>
        <row r="959">
          <cell r="A959">
            <v>0</v>
          </cell>
        </row>
        <row r="960">
          <cell r="A960">
            <v>0</v>
          </cell>
        </row>
        <row r="961">
          <cell r="A961">
            <v>0</v>
          </cell>
        </row>
        <row r="962">
          <cell r="A962">
            <v>0</v>
          </cell>
        </row>
        <row r="963">
          <cell r="A963">
            <v>0</v>
          </cell>
        </row>
        <row r="964">
          <cell r="A964">
            <v>0</v>
          </cell>
        </row>
        <row r="965">
          <cell r="A965">
            <v>0</v>
          </cell>
        </row>
        <row r="966">
          <cell r="A966">
            <v>0</v>
          </cell>
        </row>
        <row r="967">
          <cell r="A967">
            <v>0</v>
          </cell>
        </row>
        <row r="968">
          <cell r="A968">
            <v>0</v>
          </cell>
        </row>
        <row r="969">
          <cell r="A969">
            <v>0</v>
          </cell>
        </row>
        <row r="970">
          <cell r="A970">
            <v>0</v>
          </cell>
        </row>
        <row r="971">
          <cell r="A971">
            <v>0</v>
          </cell>
        </row>
        <row r="972">
          <cell r="A972">
            <v>0</v>
          </cell>
        </row>
        <row r="973">
          <cell r="A973">
            <v>0</v>
          </cell>
        </row>
        <row r="974">
          <cell r="A974">
            <v>0</v>
          </cell>
        </row>
        <row r="975">
          <cell r="A975">
            <v>0</v>
          </cell>
        </row>
        <row r="976">
          <cell r="A976">
            <v>0</v>
          </cell>
        </row>
        <row r="977">
          <cell r="A977">
            <v>0</v>
          </cell>
        </row>
        <row r="978">
          <cell r="A978">
            <v>0</v>
          </cell>
        </row>
        <row r="979">
          <cell r="A979">
            <v>0</v>
          </cell>
        </row>
        <row r="980">
          <cell r="A980">
            <v>0</v>
          </cell>
        </row>
        <row r="981">
          <cell r="A981">
            <v>0</v>
          </cell>
        </row>
        <row r="982">
          <cell r="A982">
            <v>0</v>
          </cell>
        </row>
        <row r="983">
          <cell r="A983">
            <v>0</v>
          </cell>
        </row>
        <row r="984">
          <cell r="A984">
            <v>0</v>
          </cell>
        </row>
        <row r="985">
          <cell r="A985">
            <v>0</v>
          </cell>
        </row>
        <row r="986">
          <cell r="A986">
            <v>0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  <row r="993">
          <cell r="A993">
            <v>0</v>
          </cell>
        </row>
        <row r="994">
          <cell r="A994">
            <v>0</v>
          </cell>
        </row>
        <row r="995">
          <cell r="A995">
            <v>0</v>
          </cell>
        </row>
        <row r="996">
          <cell r="A996">
            <v>0</v>
          </cell>
        </row>
        <row r="997">
          <cell r="A997">
            <v>0</v>
          </cell>
        </row>
        <row r="998">
          <cell r="A998">
            <v>0</v>
          </cell>
        </row>
        <row r="999">
          <cell r="A999">
            <v>0</v>
          </cell>
        </row>
        <row r="1000">
          <cell r="A1000">
            <v>0</v>
          </cell>
        </row>
        <row r="1001">
          <cell r="A1001">
            <v>0</v>
          </cell>
        </row>
        <row r="1002">
          <cell r="A1002">
            <v>0</v>
          </cell>
        </row>
        <row r="1003">
          <cell r="A1003">
            <v>0</v>
          </cell>
        </row>
        <row r="1004">
          <cell r="A1004">
            <v>0</v>
          </cell>
        </row>
        <row r="1005">
          <cell r="A1005">
            <v>0</v>
          </cell>
        </row>
        <row r="1006">
          <cell r="A1006">
            <v>0</v>
          </cell>
        </row>
        <row r="1007">
          <cell r="A1007">
            <v>0</v>
          </cell>
        </row>
        <row r="1008">
          <cell r="A1008">
            <v>0</v>
          </cell>
        </row>
        <row r="1009">
          <cell r="A1009">
            <v>0</v>
          </cell>
        </row>
        <row r="1010">
          <cell r="A1010">
            <v>0</v>
          </cell>
        </row>
        <row r="1011">
          <cell r="A1011">
            <v>0</v>
          </cell>
        </row>
        <row r="1012">
          <cell r="A1012">
            <v>0</v>
          </cell>
        </row>
        <row r="1013">
          <cell r="A1013">
            <v>0</v>
          </cell>
        </row>
        <row r="1014">
          <cell r="A1014">
            <v>0</v>
          </cell>
        </row>
        <row r="1015">
          <cell r="A1015">
            <v>0</v>
          </cell>
        </row>
        <row r="1016">
          <cell r="A1016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ing Histogram - Just Paste"/>
    </sheetNames>
    <sheetDataSet>
      <sheetData sheetId="0" refreshError="1">
        <row r="3">
          <cell r="Q3">
            <v>1</v>
          </cell>
          <cell r="R3">
            <v>0.02</v>
          </cell>
          <cell r="S3">
            <v>0.02</v>
          </cell>
        </row>
        <row r="4">
          <cell r="Q4">
            <v>1</v>
          </cell>
          <cell r="R4">
            <v>0.02</v>
          </cell>
          <cell r="S4">
            <v>0.04</v>
          </cell>
        </row>
        <row r="5">
          <cell r="Q5">
            <v>3</v>
          </cell>
          <cell r="R5">
            <v>0.06</v>
          </cell>
          <cell r="S5">
            <v>0.1</v>
          </cell>
        </row>
        <row r="6">
          <cell r="Q6">
            <v>1</v>
          </cell>
          <cell r="R6">
            <v>0.02</v>
          </cell>
          <cell r="S6">
            <v>0.12000000000000001</v>
          </cell>
        </row>
        <row r="7">
          <cell r="Q7">
            <v>8</v>
          </cell>
          <cell r="R7">
            <v>0.16</v>
          </cell>
          <cell r="S7">
            <v>0.28000000000000003</v>
          </cell>
        </row>
        <row r="8">
          <cell r="Q8">
            <v>8</v>
          </cell>
          <cell r="R8">
            <v>0.16</v>
          </cell>
          <cell r="S8">
            <v>0.44000000000000006</v>
          </cell>
        </row>
        <row r="9">
          <cell r="Q9">
            <v>9</v>
          </cell>
          <cell r="R9">
            <v>0.18</v>
          </cell>
          <cell r="S9">
            <v>0.62000000000000011</v>
          </cell>
        </row>
        <row r="10">
          <cell r="Q10">
            <v>8</v>
          </cell>
          <cell r="R10">
            <v>0.16</v>
          </cell>
          <cell r="S10">
            <v>0.78000000000000014</v>
          </cell>
        </row>
        <row r="11">
          <cell r="Q11">
            <v>8</v>
          </cell>
          <cell r="R11">
            <v>0.16</v>
          </cell>
          <cell r="S11">
            <v>0.94000000000000017</v>
          </cell>
        </row>
        <row r="12">
          <cell r="Q12">
            <v>3</v>
          </cell>
          <cell r="R12">
            <v>0.06</v>
          </cell>
          <cell r="S12">
            <v>1.0000000000000002</v>
          </cell>
        </row>
        <row r="13">
          <cell r="Q13" t="str">
            <v/>
          </cell>
          <cell r="R13" t="str">
            <v/>
          </cell>
          <cell r="S13" t="str">
            <v/>
          </cell>
        </row>
        <row r="14">
          <cell r="Q14" t="str">
            <v/>
          </cell>
          <cell r="R14" t="str">
            <v/>
          </cell>
          <cell r="S14" t="str">
            <v/>
          </cell>
        </row>
        <row r="15">
          <cell r="Q15" t="str">
            <v/>
          </cell>
          <cell r="R15" t="str">
            <v/>
          </cell>
          <cell r="S15" t="str">
            <v/>
          </cell>
        </row>
        <row r="16">
          <cell r="Q16" t="str">
            <v/>
          </cell>
          <cell r="R16" t="str">
            <v/>
          </cell>
          <cell r="S16" t="str">
            <v/>
          </cell>
        </row>
        <row r="17">
          <cell r="Q17" t="str">
            <v/>
          </cell>
          <cell r="R17" t="str">
            <v/>
          </cell>
          <cell r="S17" t="str">
            <v/>
          </cell>
        </row>
        <row r="18">
          <cell r="Q18" t="str">
            <v/>
          </cell>
          <cell r="R18" t="str">
            <v/>
          </cell>
          <cell r="S18" t="str">
            <v/>
          </cell>
        </row>
        <row r="19">
          <cell r="A19" t="str">
            <v>sample1</v>
          </cell>
          <cell r="Q19" t="str">
            <v/>
          </cell>
          <cell r="R19" t="str">
            <v/>
          </cell>
          <cell r="S19" t="str">
            <v/>
          </cell>
        </row>
        <row r="20">
          <cell r="A20" t="str">
            <v>sample2</v>
          </cell>
          <cell r="Q20" t="str">
            <v/>
          </cell>
          <cell r="R20" t="str">
            <v/>
          </cell>
          <cell r="S20" t="str">
            <v/>
          </cell>
        </row>
        <row r="21">
          <cell r="A21" t="str">
            <v>sample3</v>
          </cell>
          <cell r="Q21" t="str">
            <v/>
          </cell>
          <cell r="R21" t="str">
            <v/>
          </cell>
          <cell r="S21" t="str">
            <v/>
          </cell>
        </row>
        <row r="22">
          <cell r="A22" t="str">
            <v>sample4</v>
          </cell>
          <cell r="Q22" t="str">
            <v/>
          </cell>
          <cell r="R22" t="str">
            <v/>
          </cell>
          <cell r="S22" t="str">
            <v/>
          </cell>
        </row>
        <row r="23">
          <cell r="A23" t="str">
            <v>sample5</v>
          </cell>
          <cell r="Q23" t="str">
            <v/>
          </cell>
          <cell r="R23" t="str">
            <v/>
          </cell>
          <cell r="S23" t="str">
            <v/>
          </cell>
        </row>
        <row r="24">
          <cell r="A24" t="str">
            <v>sample6</v>
          </cell>
          <cell r="Q24" t="str">
            <v/>
          </cell>
          <cell r="R24" t="str">
            <v/>
          </cell>
          <cell r="S24" t="str">
            <v/>
          </cell>
        </row>
        <row r="25">
          <cell r="A25" t="str">
            <v>sample7</v>
          </cell>
          <cell r="Q25" t="str">
            <v/>
          </cell>
          <cell r="R25" t="str">
            <v/>
          </cell>
          <cell r="S25" t="str">
            <v/>
          </cell>
        </row>
        <row r="26">
          <cell r="A26" t="str">
            <v>sample8</v>
          </cell>
          <cell r="Q26" t="str">
            <v/>
          </cell>
          <cell r="R26" t="str">
            <v/>
          </cell>
          <cell r="S26" t="str">
            <v/>
          </cell>
        </row>
        <row r="27">
          <cell r="A27" t="str">
            <v>sample9</v>
          </cell>
          <cell r="Q27" t="str">
            <v/>
          </cell>
          <cell r="R27" t="str">
            <v/>
          </cell>
          <cell r="S27" t="str">
            <v/>
          </cell>
        </row>
        <row r="28">
          <cell r="A28" t="str">
            <v>sample10</v>
          </cell>
          <cell r="Q28" t="str">
            <v/>
          </cell>
          <cell r="R28" t="str">
            <v/>
          </cell>
          <cell r="S28" t="str">
            <v/>
          </cell>
        </row>
        <row r="29">
          <cell r="A29" t="str">
            <v>sample11</v>
          </cell>
          <cell r="Q29" t="str">
            <v/>
          </cell>
          <cell r="R29" t="str">
            <v/>
          </cell>
          <cell r="S29" t="str">
            <v/>
          </cell>
        </row>
        <row r="30">
          <cell r="A30" t="str">
            <v>sample12</v>
          </cell>
          <cell r="Q30" t="str">
            <v/>
          </cell>
          <cell r="R30" t="str">
            <v/>
          </cell>
          <cell r="S30" t="str">
            <v/>
          </cell>
        </row>
        <row r="31">
          <cell r="A31" t="str">
            <v>sample13</v>
          </cell>
          <cell r="Q31" t="str">
            <v/>
          </cell>
          <cell r="R31" t="str">
            <v/>
          </cell>
          <cell r="S31" t="str">
            <v/>
          </cell>
        </row>
        <row r="32">
          <cell r="A32" t="str">
            <v>sample14</v>
          </cell>
          <cell r="Q32" t="str">
            <v/>
          </cell>
          <cell r="R32" t="str">
            <v/>
          </cell>
          <cell r="S32" t="str">
            <v/>
          </cell>
        </row>
        <row r="33">
          <cell r="A33" t="str">
            <v>sample15</v>
          </cell>
          <cell r="Q33" t="str">
            <v/>
          </cell>
          <cell r="R33" t="str">
            <v/>
          </cell>
          <cell r="S33" t="str">
            <v/>
          </cell>
        </row>
        <row r="34">
          <cell r="A34" t="str">
            <v>sample16</v>
          </cell>
          <cell r="Q34" t="str">
            <v/>
          </cell>
          <cell r="R34" t="str">
            <v/>
          </cell>
          <cell r="S34" t="str">
            <v/>
          </cell>
        </row>
        <row r="35">
          <cell r="A35" t="str">
            <v>sample17</v>
          </cell>
          <cell r="Q35" t="str">
            <v/>
          </cell>
          <cell r="R35" t="str">
            <v/>
          </cell>
          <cell r="S35" t="str">
            <v/>
          </cell>
        </row>
        <row r="36">
          <cell r="A36" t="str">
            <v>sample18</v>
          </cell>
          <cell r="Q36" t="str">
            <v/>
          </cell>
          <cell r="R36" t="str">
            <v/>
          </cell>
          <cell r="S36" t="str">
            <v/>
          </cell>
        </row>
        <row r="37">
          <cell r="A37" t="str">
            <v>sample19</v>
          </cell>
          <cell r="Q37" t="str">
            <v/>
          </cell>
          <cell r="R37" t="str">
            <v/>
          </cell>
          <cell r="S37" t="str">
            <v/>
          </cell>
        </row>
        <row r="38">
          <cell r="A38" t="str">
            <v>sample20</v>
          </cell>
          <cell r="Q38" t="str">
            <v/>
          </cell>
          <cell r="R38" t="str">
            <v/>
          </cell>
          <cell r="S38" t="str">
            <v/>
          </cell>
        </row>
        <row r="39">
          <cell r="A39" t="str">
            <v>sample21</v>
          </cell>
          <cell r="Q39" t="str">
            <v/>
          </cell>
          <cell r="R39" t="str">
            <v/>
          </cell>
          <cell r="S39" t="str">
            <v/>
          </cell>
        </row>
        <row r="40">
          <cell r="A40" t="str">
            <v>sample22</v>
          </cell>
          <cell r="Q40" t="str">
            <v/>
          </cell>
          <cell r="R40" t="str">
            <v/>
          </cell>
          <cell r="S40" t="str">
            <v/>
          </cell>
        </row>
        <row r="41">
          <cell r="A41" t="str">
            <v>sample23</v>
          </cell>
          <cell r="Q41" t="str">
            <v/>
          </cell>
          <cell r="R41" t="str">
            <v/>
          </cell>
          <cell r="S41" t="str">
            <v/>
          </cell>
        </row>
        <row r="42">
          <cell r="A42" t="str">
            <v>sample24</v>
          </cell>
          <cell r="Q42" t="str">
            <v/>
          </cell>
          <cell r="R42" t="str">
            <v/>
          </cell>
          <cell r="S42" t="str">
            <v/>
          </cell>
        </row>
        <row r="43">
          <cell r="A43" t="str">
            <v>sample25</v>
          </cell>
          <cell r="Q43" t="str">
            <v/>
          </cell>
          <cell r="R43" t="str">
            <v/>
          </cell>
          <cell r="S43" t="str">
            <v/>
          </cell>
        </row>
        <row r="44">
          <cell r="A44" t="str">
            <v>sample26</v>
          </cell>
          <cell r="Q44" t="str">
            <v/>
          </cell>
          <cell r="R44" t="str">
            <v/>
          </cell>
          <cell r="S44" t="str">
            <v/>
          </cell>
        </row>
        <row r="45">
          <cell r="A45" t="str">
            <v>sample27</v>
          </cell>
          <cell r="Q45" t="str">
            <v/>
          </cell>
          <cell r="R45" t="str">
            <v/>
          </cell>
          <cell r="S45" t="str">
            <v/>
          </cell>
        </row>
        <row r="46">
          <cell r="A46" t="str">
            <v>sample28</v>
          </cell>
          <cell r="Q46" t="str">
            <v/>
          </cell>
          <cell r="R46" t="str">
            <v/>
          </cell>
          <cell r="S46" t="str">
            <v/>
          </cell>
        </row>
        <row r="47">
          <cell r="A47" t="str">
            <v>sample29</v>
          </cell>
          <cell r="Q47" t="str">
            <v/>
          </cell>
          <cell r="R47" t="str">
            <v/>
          </cell>
          <cell r="S47" t="str">
            <v/>
          </cell>
        </row>
        <row r="48">
          <cell r="A48" t="str">
            <v>sample30</v>
          </cell>
          <cell r="Q48" t="str">
            <v/>
          </cell>
          <cell r="R48" t="str">
            <v/>
          </cell>
          <cell r="S48" t="str">
            <v/>
          </cell>
        </row>
        <row r="49">
          <cell r="A49" t="str">
            <v>sample31</v>
          </cell>
          <cell r="Q49" t="str">
            <v/>
          </cell>
          <cell r="R49" t="str">
            <v/>
          </cell>
          <cell r="S49" t="str">
            <v/>
          </cell>
        </row>
        <row r="50">
          <cell r="A50" t="str">
            <v>sample32</v>
          </cell>
          <cell r="Q50" t="str">
            <v/>
          </cell>
          <cell r="R50" t="str">
            <v/>
          </cell>
          <cell r="S50" t="str">
            <v/>
          </cell>
        </row>
        <row r="51">
          <cell r="A51" t="str">
            <v>sample33</v>
          </cell>
          <cell r="Q51" t="str">
            <v/>
          </cell>
          <cell r="R51" t="str">
            <v/>
          </cell>
          <cell r="S51" t="str">
            <v/>
          </cell>
        </row>
        <row r="52">
          <cell r="A52" t="str">
            <v>sample34</v>
          </cell>
          <cell r="Q52" t="str">
            <v/>
          </cell>
          <cell r="R52" t="str">
            <v/>
          </cell>
          <cell r="S52" t="str">
            <v/>
          </cell>
        </row>
        <row r="53">
          <cell r="A53" t="str">
            <v>sample35</v>
          </cell>
          <cell r="Q53" t="str">
            <v/>
          </cell>
          <cell r="R53" t="str">
            <v/>
          </cell>
          <cell r="S53" t="str">
            <v/>
          </cell>
        </row>
        <row r="54">
          <cell r="A54" t="str">
            <v>sample36</v>
          </cell>
          <cell r="Q54" t="str">
            <v/>
          </cell>
          <cell r="R54" t="str">
            <v/>
          </cell>
          <cell r="S54" t="str">
            <v/>
          </cell>
        </row>
        <row r="55">
          <cell r="A55" t="str">
            <v>sample37</v>
          </cell>
          <cell r="Q55" t="str">
            <v/>
          </cell>
          <cell r="R55" t="str">
            <v/>
          </cell>
          <cell r="S55" t="str">
            <v/>
          </cell>
        </row>
        <row r="56">
          <cell r="A56" t="str">
            <v>sample38</v>
          </cell>
          <cell r="Q56" t="str">
            <v/>
          </cell>
          <cell r="R56" t="str">
            <v/>
          </cell>
          <cell r="S56" t="str">
            <v/>
          </cell>
        </row>
        <row r="57">
          <cell r="A57" t="str">
            <v>sample39</v>
          </cell>
          <cell r="Q57" t="str">
            <v/>
          </cell>
          <cell r="R57" t="str">
            <v/>
          </cell>
          <cell r="S57" t="str">
            <v/>
          </cell>
        </row>
        <row r="58">
          <cell r="A58" t="str">
            <v>sample40</v>
          </cell>
          <cell r="Q58" t="str">
            <v/>
          </cell>
          <cell r="R58" t="str">
            <v/>
          </cell>
          <cell r="S58" t="str">
            <v/>
          </cell>
        </row>
        <row r="59">
          <cell r="A59" t="str">
            <v>sample41</v>
          </cell>
          <cell r="Q59" t="str">
            <v/>
          </cell>
          <cell r="R59" t="str">
            <v/>
          </cell>
          <cell r="S59" t="str">
            <v/>
          </cell>
        </row>
        <row r="60">
          <cell r="A60" t="str">
            <v>sample42</v>
          </cell>
          <cell r="Q60" t="str">
            <v/>
          </cell>
          <cell r="R60" t="str">
            <v/>
          </cell>
          <cell r="S60" t="str">
            <v/>
          </cell>
        </row>
        <row r="61">
          <cell r="A61" t="str">
            <v>sample43</v>
          </cell>
          <cell r="Q61" t="str">
            <v/>
          </cell>
          <cell r="R61" t="str">
            <v/>
          </cell>
          <cell r="S61" t="str">
            <v/>
          </cell>
        </row>
        <row r="62">
          <cell r="A62" t="str">
            <v>sample44</v>
          </cell>
          <cell r="Q62" t="str">
            <v/>
          </cell>
          <cell r="R62" t="str">
            <v/>
          </cell>
          <cell r="S62" t="str">
            <v/>
          </cell>
        </row>
        <row r="63">
          <cell r="A63" t="str">
            <v>sample45</v>
          </cell>
          <cell r="Q63" t="str">
            <v/>
          </cell>
          <cell r="R63" t="str">
            <v/>
          </cell>
          <cell r="S63" t="str">
            <v/>
          </cell>
        </row>
        <row r="64">
          <cell r="A64" t="str">
            <v>sample46</v>
          </cell>
          <cell r="Q64" t="str">
            <v/>
          </cell>
          <cell r="R64" t="str">
            <v/>
          </cell>
          <cell r="S64" t="str">
            <v/>
          </cell>
        </row>
        <row r="65">
          <cell r="A65" t="str">
            <v>sample47</v>
          </cell>
          <cell r="Q65" t="str">
            <v/>
          </cell>
          <cell r="R65" t="str">
            <v/>
          </cell>
          <cell r="S65" t="str">
            <v/>
          </cell>
        </row>
        <row r="66">
          <cell r="A66" t="str">
            <v>sample48</v>
          </cell>
          <cell r="Q66" t="str">
            <v/>
          </cell>
          <cell r="R66" t="str">
            <v/>
          </cell>
          <cell r="S66" t="str">
            <v/>
          </cell>
        </row>
        <row r="67">
          <cell r="A67" t="str">
            <v>sample49</v>
          </cell>
          <cell r="Q67" t="str">
            <v/>
          </cell>
          <cell r="R67" t="str">
            <v/>
          </cell>
          <cell r="S67" t="str">
            <v/>
          </cell>
        </row>
        <row r="68">
          <cell r="A68" t="str">
            <v>sample50</v>
          </cell>
          <cell r="Q68" t="str">
            <v/>
          </cell>
          <cell r="R68" t="str">
            <v/>
          </cell>
          <cell r="S68" t="str">
            <v/>
          </cell>
        </row>
        <row r="69">
          <cell r="Q69" t="str">
            <v/>
          </cell>
          <cell r="R69" t="str">
            <v/>
          </cell>
          <cell r="S69" t="str">
            <v/>
          </cell>
        </row>
        <row r="70">
          <cell r="Q70" t="str">
            <v/>
          </cell>
          <cell r="R70" t="str">
            <v/>
          </cell>
          <cell r="S70" t="str">
            <v/>
          </cell>
        </row>
        <row r="71">
          <cell r="Q71" t="str">
            <v/>
          </cell>
          <cell r="R71" t="str">
            <v/>
          </cell>
          <cell r="S71" t="str">
            <v/>
          </cell>
        </row>
        <row r="72">
          <cell r="Q72" t="str">
            <v/>
          </cell>
          <cell r="R72" t="str">
            <v/>
          </cell>
          <cell r="S72" t="str">
            <v/>
          </cell>
        </row>
        <row r="73">
          <cell r="Q73" t="str">
            <v/>
          </cell>
          <cell r="R73" t="str">
            <v/>
          </cell>
          <cell r="S73" t="str">
            <v/>
          </cell>
        </row>
        <row r="74">
          <cell r="Q74" t="str">
            <v/>
          </cell>
          <cell r="R74" t="str">
            <v/>
          </cell>
          <cell r="S74" t="str">
            <v/>
          </cell>
        </row>
        <row r="75">
          <cell r="Q75" t="str">
            <v/>
          </cell>
          <cell r="R75" t="str">
            <v/>
          </cell>
          <cell r="S75" t="str">
            <v/>
          </cell>
        </row>
        <row r="76">
          <cell r="Q76" t="str">
            <v/>
          </cell>
          <cell r="R76" t="str">
            <v/>
          </cell>
          <cell r="S76" t="str">
            <v/>
          </cell>
        </row>
        <row r="77">
          <cell r="Q77" t="str">
            <v/>
          </cell>
          <cell r="R77" t="str">
            <v/>
          </cell>
          <cell r="S77" t="str">
            <v/>
          </cell>
        </row>
        <row r="78">
          <cell r="Q78" t="str">
            <v/>
          </cell>
          <cell r="R78" t="str">
            <v/>
          </cell>
          <cell r="S78" t="str">
            <v/>
          </cell>
        </row>
        <row r="79">
          <cell r="Q79" t="str">
            <v/>
          </cell>
          <cell r="R79" t="str">
            <v/>
          </cell>
          <cell r="S79" t="str">
            <v/>
          </cell>
        </row>
        <row r="80">
          <cell r="Q80" t="str">
            <v/>
          </cell>
          <cell r="R80" t="str">
            <v/>
          </cell>
          <cell r="S80" t="str">
            <v/>
          </cell>
        </row>
        <row r="81">
          <cell r="Q81" t="str">
            <v/>
          </cell>
          <cell r="R81" t="str">
            <v/>
          </cell>
          <cell r="S81" t="str">
            <v/>
          </cell>
        </row>
        <row r="82">
          <cell r="Q82" t="str">
            <v/>
          </cell>
          <cell r="R82" t="str">
            <v/>
          </cell>
          <cell r="S82" t="str">
            <v/>
          </cell>
        </row>
        <row r="83">
          <cell r="Q83" t="str">
            <v/>
          </cell>
          <cell r="R83" t="str">
            <v/>
          </cell>
          <cell r="S83" t="str">
            <v/>
          </cell>
        </row>
        <row r="84">
          <cell r="Q84" t="str">
            <v/>
          </cell>
          <cell r="R84" t="str">
            <v/>
          </cell>
          <cell r="S84" t="str">
            <v/>
          </cell>
        </row>
        <row r="85">
          <cell r="Q85" t="str">
            <v/>
          </cell>
          <cell r="R85" t="str">
            <v/>
          </cell>
          <cell r="S85" t="str">
            <v/>
          </cell>
        </row>
        <row r="86">
          <cell r="Q86" t="str">
            <v/>
          </cell>
          <cell r="R86" t="str">
            <v/>
          </cell>
          <cell r="S86" t="str">
            <v/>
          </cell>
        </row>
        <row r="87">
          <cell r="Q87" t="str">
            <v/>
          </cell>
          <cell r="R87" t="str">
            <v/>
          </cell>
          <cell r="S87" t="str">
            <v/>
          </cell>
        </row>
        <row r="88">
          <cell r="Q88" t="str">
            <v/>
          </cell>
          <cell r="R88" t="str">
            <v/>
          </cell>
          <cell r="S88" t="str">
            <v/>
          </cell>
        </row>
        <row r="89">
          <cell r="Q89" t="str">
            <v/>
          </cell>
          <cell r="R89" t="str">
            <v/>
          </cell>
          <cell r="S89" t="str">
            <v/>
          </cell>
        </row>
        <row r="90">
          <cell r="Q90" t="str">
            <v/>
          </cell>
          <cell r="R90" t="str">
            <v/>
          </cell>
          <cell r="S90" t="str">
            <v/>
          </cell>
        </row>
        <row r="91">
          <cell r="Q91" t="str">
            <v/>
          </cell>
          <cell r="R91" t="str">
            <v/>
          </cell>
          <cell r="S91" t="str">
            <v/>
          </cell>
        </row>
        <row r="92">
          <cell r="Q92" t="str">
            <v/>
          </cell>
          <cell r="R92" t="str">
            <v/>
          </cell>
          <cell r="S92" t="str">
            <v/>
          </cell>
        </row>
        <row r="93">
          <cell r="Q93" t="str">
            <v/>
          </cell>
          <cell r="R93" t="str">
            <v/>
          </cell>
          <cell r="S93" t="str">
            <v/>
          </cell>
        </row>
        <row r="94">
          <cell r="Q94" t="str">
            <v/>
          </cell>
          <cell r="R94" t="str">
            <v/>
          </cell>
          <cell r="S94" t="str">
            <v/>
          </cell>
        </row>
        <row r="95">
          <cell r="Q95" t="str">
            <v/>
          </cell>
          <cell r="R95" t="str">
            <v/>
          </cell>
          <cell r="S95" t="str">
            <v/>
          </cell>
        </row>
        <row r="96">
          <cell r="Q96" t="str">
            <v/>
          </cell>
          <cell r="R96" t="str">
            <v/>
          </cell>
          <cell r="S96" t="str">
            <v/>
          </cell>
        </row>
        <row r="97">
          <cell r="Q97" t="str">
            <v/>
          </cell>
          <cell r="R97" t="str">
            <v/>
          </cell>
          <cell r="S97" t="str">
            <v/>
          </cell>
        </row>
        <row r="98">
          <cell r="Q98" t="str">
            <v/>
          </cell>
          <cell r="R98" t="str">
            <v/>
          </cell>
          <cell r="S98" t="str">
            <v/>
          </cell>
        </row>
        <row r="99">
          <cell r="Q99" t="str">
            <v/>
          </cell>
          <cell r="R99" t="str">
            <v/>
          </cell>
          <cell r="S99" t="str">
            <v/>
          </cell>
        </row>
        <row r="100">
          <cell r="Q100" t="str">
            <v/>
          </cell>
          <cell r="R100" t="str">
            <v/>
          </cell>
          <cell r="S100" t="str">
            <v/>
          </cell>
        </row>
        <row r="101">
          <cell r="Q101" t="str">
            <v/>
          </cell>
          <cell r="R101" t="str">
            <v/>
          </cell>
          <cell r="S101" t="str">
            <v/>
          </cell>
        </row>
        <row r="102">
          <cell r="Q102" t="str">
            <v/>
          </cell>
          <cell r="R102" t="str">
            <v/>
          </cell>
          <cell r="S102" t="str">
            <v/>
          </cell>
        </row>
        <row r="103">
          <cell r="Q103" t="str">
            <v/>
          </cell>
          <cell r="R103" t="str">
            <v/>
          </cell>
          <cell r="S103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ability Infromation"/>
      <sheetName val="Dana Sheet"/>
      <sheetName val="Histogram77 testing"/>
      <sheetName val="ProfilerNew"/>
      <sheetName val="Probability Finder"/>
      <sheetName val="Index"/>
      <sheetName val="Stats"/>
      <sheetName val="Histogram Test"/>
      <sheetName val="Histogram"/>
      <sheetName val="Histogram 5 values"/>
      <sheetName val="Histogram 10 values"/>
      <sheetName val="Histogram C"/>
      <sheetName val="Histogram D"/>
      <sheetName val="Histogram E"/>
      <sheetName val="Histograms"/>
      <sheetName val="StopLight1"/>
      <sheetName val="CRYSTAL_PER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B19">
            <v>1.26</v>
          </cell>
        </row>
        <row r="20">
          <cell r="B20">
            <v>1.45</v>
          </cell>
        </row>
        <row r="21">
          <cell r="B21">
            <v>1.97</v>
          </cell>
        </row>
        <row r="22">
          <cell r="B22">
            <v>1.67</v>
          </cell>
        </row>
        <row r="23">
          <cell r="B23">
            <v>2.8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duction"/>
      <sheetName val="Risk Analysis Roadmap"/>
      <sheetName val="Risk Aversion Coefficient Data"/>
      <sheetName val="MyData"/>
      <sheetName val="Economic Data Input"/>
      <sheetName val="Environmental Data Input 1"/>
      <sheetName val="Environmental Data Input 2"/>
      <sheetName val="Environmental Data Input 3"/>
      <sheetName val="Statistical Analysis Econ"/>
      <sheetName val="Statistical Analysis Env"/>
      <sheetName val="Multivaraite Stochastic Dominan"/>
      <sheetName val="CRYSTAL_PERSIST"/>
      <sheetName val="Covriate Matrices and LHCS"/>
      <sheetName val="Sorted Deviates"/>
      <sheetName val="Unsorted Deviates as Percent"/>
      <sheetName val="Unsorted Deviates"/>
      <sheetName val="SERF ECON Minimum Data"/>
      <sheetName val="SERF ECON SIMULATED"/>
      <sheetName val="SERF ENV 1"/>
      <sheetName val="SERF ENV 2"/>
      <sheetName val="SERF ENV 3"/>
      <sheetName val="Tradeoff Results"/>
      <sheetName val="Tradeoff Econ Env"/>
      <sheetName val="Tradeoff Env Env"/>
      <sheetName val="SERf Methodology"/>
      <sheetName val="Links"/>
      <sheetName val="Cont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User's Defined Scenario</v>
          </cell>
          <cell r="D3" t="str">
            <v>Wheat</v>
          </cell>
          <cell r="G3" t="str">
            <v>User's Defined Scenario</v>
          </cell>
        </row>
      </sheetData>
      <sheetData sheetId="6">
        <row r="5">
          <cell r="B5" t="str">
            <v>Atrazine in the Soil Profile</v>
          </cell>
        </row>
        <row r="19">
          <cell r="B19">
            <v>0.8211274999999999</v>
          </cell>
          <cell r="E19">
            <v>2.6333333333333334E-2</v>
          </cell>
          <cell r="H19">
            <v>2.6333333333333334E-2</v>
          </cell>
        </row>
        <row r="20">
          <cell r="B20">
            <v>0.28183333333333338</v>
          </cell>
          <cell r="E20">
            <v>2.1958333333333333E-2</v>
          </cell>
          <cell r="H20">
            <v>2.1958333333333333E-2</v>
          </cell>
        </row>
        <row r="21">
          <cell r="B21">
            <v>0.22025125000000001</v>
          </cell>
          <cell r="E21">
            <v>1.2416666666666666E-2</v>
          </cell>
          <cell r="H21">
            <v>1.2416666666666666E-2</v>
          </cell>
        </row>
        <row r="22">
          <cell r="B22">
            <v>0.25795238095238093</v>
          </cell>
          <cell r="E22">
            <v>1.9000000000000003E-2</v>
          </cell>
          <cell r="H22">
            <v>1.9000000000000003E-2</v>
          </cell>
        </row>
        <row r="23">
          <cell r="B23">
            <v>0.28727285714285716</v>
          </cell>
          <cell r="E23">
            <v>5.4133333333333325E-2</v>
          </cell>
          <cell r="H23">
            <v>5.4133333333333325E-2</v>
          </cell>
        </row>
        <row r="24">
          <cell r="B24">
            <v>0.15723857142857142</v>
          </cell>
          <cell r="E24">
            <v>2.0299999999999999E-2</v>
          </cell>
          <cell r="H24">
            <v>2.0299999999999999E-2</v>
          </cell>
        </row>
        <row r="25">
          <cell r="B25">
            <v>0.10454047619047621</v>
          </cell>
          <cell r="E25">
            <v>4.2933333333333337E-2</v>
          </cell>
          <cell r="H25">
            <v>4.2933333333333337E-2</v>
          </cell>
        </row>
        <row r="26">
          <cell r="B26">
            <v>0.10828571428571426</v>
          </cell>
          <cell r="E26">
            <v>1.8585714285714285E-2</v>
          </cell>
          <cell r="H26">
            <v>1.8585714285714285E-2</v>
          </cell>
        </row>
        <row r="27">
          <cell r="B27">
            <v>9.7033809523809508E-2</v>
          </cell>
          <cell r="E27">
            <v>1.7662500000000001E-2</v>
          </cell>
          <cell r="H27">
            <v>1.7662500000000001E-2</v>
          </cell>
        </row>
      </sheetData>
      <sheetData sheetId="7">
        <row r="5">
          <cell r="B5" t="str">
            <v>Alachlor in the Soil Profile</v>
          </cell>
        </row>
        <row r="19">
          <cell r="B19">
            <v>0.28700249999999999</v>
          </cell>
          <cell r="E19">
            <v>0.6983611111111111</v>
          </cell>
          <cell r="H19">
            <v>2.6333333333333334E-2</v>
          </cell>
        </row>
        <row r="20">
          <cell r="B20">
            <v>0.13519333333333336</v>
          </cell>
          <cell r="E20">
            <v>0.16733333333333333</v>
          </cell>
          <cell r="H20">
            <v>2.1958333333333333E-2</v>
          </cell>
        </row>
        <row r="21">
          <cell r="B21">
            <v>0.15458333333333335</v>
          </cell>
          <cell r="E21">
            <v>0.11035416666666668</v>
          </cell>
          <cell r="H21">
            <v>1.2416666666666666E-2</v>
          </cell>
        </row>
        <row r="22">
          <cell r="B22">
            <v>8.1680952380952382E-2</v>
          </cell>
          <cell r="E22">
            <v>0.25230666666666673</v>
          </cell>
          <cell r="H22">
            <v>1.9000000000000003E-2</v>
          </cell>
        </row>
        <row r="23">
          <cell r="B23">
            <v>2.9571428571428575E-2</v>
          </cell>
          <cell r="E23">
            <v>0.17095999999999997</v>
          </cell>
          <cell r="H23">
            <v>5.4133333333333325E-2</v>
          </cell>
        </row>
        <row r="24">
          <cell r="B24">
            <v>3.0809523809523814E-2</v>
          </cell>
          <cell r="E24">
            <v>0.19370000000000007</v>
          </cell>
          <cell r="H24">
            <v>2.0299999999999999E-2</v>
          </cell>
        </row>
        <row r="25">
          <cell r="B25">
            <v>1.4906190476190477E-2</v>
          </cell>
          <cell r="E25">
            <v>5.5306666666666678E-2</v>
          </cell>
          <cell r="H25">
            <v>4.2933333333333337E-2</v>
          </cell>
        </row>
        <row r="26">
          <cell r="B26">
            <v>1.9761904761904765E-2</v>
          </cell>
          <cell r="E26">
            <v>0.14019999999999999</v>
          </cell>
          <cell r="H26">
            <v>1.8585714285714285E-2</v>
          </cell>
        </row>
        <row r="27">
          <cell r="B27">
            <v>7.8095238095238113E-3</v>
          </cell>
          <cell r="E27">
            <v>2.9762500000000001E-2</v>
          </cell>
          <cell r="H27">
            <v>1.7662500000000001E-2</v>
          </cell>
        </row>
      </sheetData>
      <sheetData sheetId="8">
        <row r="5">
          <cell r="B5" t="str">
            <v>Metolachlor in the Soil Profile</v>
          </cell>
        </row>
        <row r="19">
          <cell r="B19">
            <v>0</v>
          </cell>
          <cell r="E19">
            <v>1.8333333333333335E-3</v>
          </cell>
          <cell r="H19">
            <v>2.6333333333333334E-2</v>
          </cell>
        </row>
        <row r="20">
          <cell r="B20">
            <v>2.9166666666666669E-4</v>
          </cell>
          <cell r="E20">
            <v>0</v>
          </cell>
          <cell r="H20">
            <v>2.1958333333333333E-2</v>
          </cell>
        </row>
        <row r="21">
          <cell r="B21">
            <v>0</v>
          </cell>
          <cell r="E21">
            <v>0</v>
          </cell>
          <cell r="H21">
            <v>1.2416666666666666E-2</v>
          </cell>
        </row>
        <row r="22">
          <cell r="B22">
            <v>0.5076857142857143</v>
          </cell>
          <cell r="E22">
            <v>7.4639999999999998E-2</v>
          </cell>
          <cell r="H22">
            <v>1.9000000000000003E-2</v>
          </cell>
        </row>
        <row r="23">
          <cell r="B23">
            <v>1.0676823809523808</v>
          </cell>
          <cell r="E23">
            <v>5.4973333333333332E-2</v>
          </cell>
          <cell r="H23">
            <v>5.4133333333333325E-2</v>
          </cell>
        </row>
        <row r="24">
          <cell r="B24">
            <v>0.4385714285714285</v>
          </cell>
          <cell r="E24">
            <v>3.0633333333333332E-2</v>
          </cell>
          <cell r="H24">
            <v>2.0299999999999999E-2</v>
          </cell>
        </row>
        <row r="25">
          <cell r="B25">
            <v>0.32123952380952386</v>
          </cell>
          <cell r="E25">
            <v>3.8600000000000002E-2</v>
          </cell>
          <cell r="H25">
            <v>4.2933333333333337E-2</v>
          </cell>
        </row>
        <row r="26">
          <cell r="B26">
            <v>0.31238095238095243</v>
          </cell>
          <cell r="E26">
            <v>3.5071428571428573E-2</v>
          </cell>
          <cell r="H26">
            <v>1.8585714285714285E-2</v>
          </cell>
        </row>
        <row r="27">
          <cell r="B27">
            <v>0.3578095238095238</v>
          </cell>
          <cell r="E27">
            <v>2.8125000000000001E-2</v>
          </cell>
          <cell r="H27">
            <v>1.7662500000000001E-2</v>
          </cell>
        </row>
      </sheetData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>
        <row r="17">
          <cell r="A17">
            <v>284.23168790790186</v>
          </cell>
          <cell r="B17">
            <v>531.1470206887501</v>
          </cell>
          <cell r="C17">
            <v>183.23559953292121</v>
          </cell>
        </row>
        <row r="18">
          <cell r="A18">
            <v>231.19334149703874</v>
          </cell>
          <cell r="B18">
            <v>232.09537331012208</v>
          </cell>
          <cell r="C18">
            <v>92.958751400884921</v>
          </cell>
        </row>
        <row r="19">
          <cell r="A19">
            <v>97.942875324178715</v>
          </cell>
          <cell r="B19">
            <v>-7.7029325961311201</v>
          </cell>
          <cell r="C19">
            <v>11.509107321231767</v>
          </cell>
        </row>
        <row r="20">
          <cell r="A20">
            <v>197.32534267119081</v>
          </cell>
          <cell r="B20">
            <v>489.82834559585535</v>
          </cell>
          <cell r="C20">
            <v>403.84262812327336</v>
          </cell>
        </row>
        <row r="21">
          <cell r="A21">
            <v>13.341654611575677</v>
          </cell>
          <cell r="B21">
            <v>286.37434645359792</v>
          </cell>
          <cell r="C21">
            <v>122.90900095177128</v>
          </cell>
        </row>
        <row r="22">
          <cell r="A22">
            <v>147.02964267157657</v>
          </cell>
          <cell r="B22">
            <v>552.38836943491879</v>
          </cell>
          <cell r="C22">
            <v>305.55519244461021</v>
          </cell>
        </row>
        <row r="23">
          <cell r="A23">
            <v>428.27489329310885</v>
          </cell>
          <cell r="B23">
            <v>695.99348028505176</v>
          </cell>
          <cell r="C23">
            <v>379.49669423516104</v>
          </cell>
        </row>
        <row r="24">
          <cell r="A24">
            <v>497.59757043839664</v>
          </cell>
          <cell r="B24">
            <v>507.66937461962812</v>
          </cell>
          <cell r="C24">
            <v>273.51530085789261</v>
          </cell>
        </row>
        <row r="25">
          <cell r="A25">
            <v>314.26170354764974</v>
          </cell>
          <cell r="B25">
            <v>255.03199397249432</v>
          </cell>
          <cell r="C25">
            <v>145.40294129146395</v>
          </cell>
        </row>
        <row r="26">
          <cell r="A26">
            <v>180.1621912104271</v>
          </cell>
          <cell r="B26">
            <v>499.95394391015583</v>
          </cell>
          <cell r="C26">
            <v>300.12284734636273</v>
          </cell>
        </row>
        <row r="27">
          <cell r="A27">
            <v>510.45207137351053</v>
          </cell>
          <cell r="B27">
            <v>524.36155887474376</v>
          </cell>
          <cell r="C27">
            <v>321.96962504757323</v>
          </cell>
        </row>
        <row r="28">
          <cell r="A28">
            <v>262.21556919354373</v>
          </cell>
          <cell r="B28">
            <v>512.72193782166801</v>
          </cell>
          <cell r="C28">
            <v>421.14563619112425</v>
          </cell>
        </row>
        <row r="29">
          <cell r="A29">
            <v>484.70410088846859</v>
          </cell>
          <cell r="B29">
            <v>638.08589545737937</v>
          </cell>
          <cell r="C29">
            <v>203.11140450496612</v>
          </cell>
        </row>
        <row r="30">
          <cell r="A30">
            <v>-6.0263572629440887</v>
          </cell>
          <cell r="B30">
            <v>42.767439996572136</v>
          </cell>
          <cell r="C30">
            <v>105.58993628569041</v>
          </cell>
        </row>
        <row r="31">
          <cell r="A31">
            <v>594.79803353227976</v>
          </cell>
          <cell r="B31">
            <v>834.17699967775945</v>
          </cell>
          <cell r="C31">
            <v>396.0381132446239</v>
          </cell>
        </row>
        <row r="32">
          <cell r="A32">
            <v>572.83725290554412</v>
          </cell>
          <cell r="B32">
            <v>535.25910362853654</v>
          </cell>
          <cell r="C32">
            <v>407.96727335172818</v>
          </cell>
        </row>
        <row r="33">
          <cell r="A33">
            <v>39.379200377915822</v>
          </cell>
          <cell r="B33">
            <v>211.67922445187722</v>
          </cell>
          <cell r="C33">
            <v>111.39196476636596</v>
          </cell>
        </row>
        <row r="34">
          <cell r="A34">
            <v>294.07126460807137</v>
          </cell>
          <cell r="B34">
            <v>398.4214974491743</v>
          </cell>
          <cell r="C34">
            <v>242.26304426020491</v>
          </cell>
        </row>
        <row r="35">
          <cell r="A35">
            <v>73.686164323268798</v>
          </cell>
          <cell r="B35">
            <v>389.12625551443773</v>
          </cell>
          <cell r="C35">
            <v>299.41048075014612</v>
          </cell>
        </row>
        <row r="36">
          <cell r="A36">
            <v>127.17421057612654</v>
          </cell>
          <cell r="B36">
            <v>276.98506081290054</v>
          </cell>
          <cell r="C36">
            <v>173.28814357479999</v>
          </cell>
        </row>
        <row r="37">
          <cell r="A37">
            <v>225.2319834195593</v>
          </cell>
          <cell r="B37">
            <v>506.49852784014985</v>
          </cell>
          <cell r="C37">
            <v>344.71757171169577</v>
          </cell>
        </row>
        <row r="38">
          <cell r="A38">
            <v>403.91123721353608</v>
          </cell>
          <cell r="B38">
            <v>652.29838286073141</v>
          </cell>
          <cell r="C38">
            <v>301.28826490952065</v>
          </cell>
        </row>
        <row r="39">
          <cell r="A39">
            <v>213.78439193186108</v>
          </cell>
          <cell r="B39">
            <v>370.14278735760917</v>
          </cell>
          <cell r="C39">
            <v>173.29740212281479</v>
          </cell>
        </row>
        <row r="40">
          <cell r="A40">
            <v>397.10797829780063</v>
          </cell>
          <cell r="B40">
            <v>567.33027466908743</v>
          </cell>
          <cell r="C40">
            <v>288.67138341274278</v>
          </cell>
        </row>
        <row r="41">
          <cell r="A41">
            <v>244.68105194023173</v>
          </cell>
          <cell r="B41">
            <v>353.65141198320259</v>
          </cell>
          <cell r="C41">
            <v>89.806260224692721</v>
          </cell>
        </row>
        <row r="42">
          <cell r="A42">
            <v>122.54854298792776</v>
          </cell>
          <cell r="B42">
            <v>176.06128178096844</v>
          </cell>
          <cell r="C42">
            <v>119.79456009812289</v>
          </cell>
        </row>
        <row r="43">
          <cell r="A43">
            <v>172.84715289921243</v>
          </cell>
          <cell r="B43">
            <v>300.03164146435802</v>
          </cell>
          <cell r="C43">
            <v>220.43499245984259</v>
          </cell>
        </row>
        <row r="44">
          <cell r="A44">
            <v>573.49559620765103</v>
          </cell>
          <cell r="B44">
            <v>754.54365915963785</v>
          </cell>
          <cell r="C44">
            <v>468.00121487642599</v>
          </cell>
        </row>
        <row r="45">
          <cell r="A45">
            <v>278.45083895932987</v>
          </cell>
          <cell r="B45">
            <v>183.22512852659975</v>
          </cell>
          <cell r="C45">
            <v>126.93760837766104</v>
          </cell>
        </row>
        <row r="46">
          <cell r="A46">
            <v>406.87132471080719</v>
          </cell>
          <cell r="B46">
            <v>579.1528887971856</v>
          </cell>
          <cell r="C46">
            <v>134.50101162597895</v>
          </cell>
        </row>
        <row r="47">
          <cell r="A47">
            <v>94.007868083310115</v>
          </cell>
          <cell r="B47">
            <v>176.92439606731642</v>
          </cell>
          <cell r="C47">
            <v>-72.251108340397252</v>
          </cell>
        </row>
        <row r="48">
          <cell r="A48">
            <v>148.38669048863716</v>
          </cell>
          <cell r="B48">
            <v>211.83350044780991</v>
          </cell>
          <cell r="C48">
            <v>243.80150908772828</v>
          </cell>
        </row>
        <row r="49">
          <cell r="A49">
            <v>304.24758969757778</v>
          </cell>
          <cell r="B49">
            <v>411.26565419214137</v>
          </cell>
          <cell r="C49">
            <v>200.63448822575077</v>
          </cell>
        </row>
        <row r="50">
          <cell r="A50">
            <v>260.11349063659475</v>
          </cell>
          <cell r="B50">
            <v>480.36114297696736</v>
          </cell>
          <cell r="C50">
            <v>245.65853451222264</v>
          </cell>
        </row>
        <row r="51">
          <cell r="A51">
            <v>711.73523311248869</v>
          </cell>
          <cell r="B51">
            <v>908.09647129228711</v>
          </cell>
          <cell r="C51">
            <v>422.6015805421564</v>
          </cell>
        </row>
        <row r="52">
          <cell r="A52">
            <v>81.854626034053467</v>
          </cell>
          <cell r="B52">
            <v>430.08412634064706</v>
          </cell>
          <cell r="C52">
            <v>330.04805618845205</v>
          </cell>
        </row>
        <row r="53">
          <cell r="A53">
            <v>416.87647899576348</v>
          </cell>
          <cell r="B53">
            <v>548.91558870460142</v>
          </cell>
          <cell r="C53">
            <v>325.54504888233873</v>
          </cell>
        </row>
        <row r="54">
          <cell r="A54">
            <v>545.46935326463097</v>
          </cell>
          <cell r="B54">
            <v>556.39328479706387</v>
          </cell>
          <cell r="C54">
            <v>262.7723761701364</v>
          </cell>
        </row>
        <row r="55">
          <cell r="A55">
            <v>475.41229518926116</v>
          </cell>
          <cell r="B55">
            <v>582.31402265365489</v>
          </cell>
          <cell r="C55">
            <v>470.80406888591676</v>
          </cell>
        </row>
        <row r="56">
          <cell r="A56">
            <v>529.49735943070675</v>
          </cell>
          <cell r="B56">
            <v>724.20343605522453</v>
          </cell>
          <cell r="C56">
            <v>357.67509679472994</v>
          </cell>
        </row>
        <row r="57">
          <cell r="A57">
            <v>260.60822604203014</v>
          </cell>
          <cell r="B57">
            <v>355.24140867612761</v>
          </cell>
          <cell r="C57">
            <v>255.56827433462726</v>
          </cell>
        </row>
        <row r="58">
          <cell r="A58">
            <v>57.778655869533054</v>
          </cell>
          <cell r="B58">
            <v>37.616009526867856</v>
          </cell>
          <cell r="C58">
            <v>109.22976530751643</v>
          </cell>
        </row>
        <row r="59">
          <cell r="A59">
            <v>352.81571131864325</v>
          </cell>
          <cell r="B59">
            <v>459.79606182050105</v>
          </cell>
          <cell r="C59">
            <v>204.54437605332672</v>
          </cell>
        </row>
        <row r="60">
          <cell r="A60">
            <v>327.17009068698889</v>
          </cell>
          <cell r="B60">
            <v>612.05733436544119</v>
          </cell>
          <cell r="C60">
            <v>269.7383948982731</v>
          </cell>
        </row>
        <row r="61">
          <cell r="A61">
            <v>620.40674951378969</v>
          </cell>
          <cell r="B61">
            <v>903.15422967641211</v>
          </cell>
          <cell r="C61">
            <v>226.37441315026726</v>
          </cell>
        </row>
        <row r="62">
          <cell r="A62">
            <v>790.72118238386736</v>
          </cell>
          <cell r="B62">
            <v>885.95154911914369</v>
          </cell>
          <cell r="C62">
            <v>486.0397124329437</v>
          </cell>
        </row>
        <row r="63">
          <cell r="A63">
            <v>177.58985227490874</v>
          </cell>
          <cell r="B63">
            <v>421.23296424459591</v>
          </cell>
          <cell r="C63">
            <v>261.10796817637032</v>
          </cell>
        </row>
        <row r="64">
          <cell r="A64">
            <v>277.17979428675466</v>
          </cell>
          <cell r="B64">
            <v>316.80905215877283</v>
          </cell>
          <cell r="C64">
            <v>182.32507667670509</v>
          </cell>
        </row>
        <row r="65">
          <cell r="A65">
            <v>660.58175774841641</v>
          </cell>
          <cell r="B65">
            <v>675.70473173598214</v>
          </cell>
          <cell r="C65">
            <v>359.76679708887525</v>
          </cell>
        </row>
        <row r="66">
          <cell r="A66">
            <v>346.6531444195013</v>
          </cell>
          <cell r="B66">
            <v>558.77753374692986</v>
          </cell>
          <cell r="C66">
            <v>379.01372747835887</v>
          </cell>
        </row>
        <row r="67">
          <cell r="A67">
            <v>192.45791445665043</v>
          </cell>
          <cell r="B67">
            <v>349.19274305767328</v>
          </cell>
          <cell r="C67">
            <v>256.89281706516994</v>
          </cell>
        </row>
        <row r="68">
          <cell r="A68">
            <v>72.658946409568784</v>
          </cell>
          <cell r="B68">
            <v>68.350885059447478</v>
          </cell>
          <cell r="C68">
            <v>130.53166501902191</v>
          </cell>
        </row>
        <row r="69">
          <cell r="A69">
            <v>299.14528073725324</v>
          </cell>
          <cell r="B69">
            <v>263.48716160040067</v>
          </cell>
          <cell r="C69">
            <v>173.89013964112243</v>
          </cell>
        </row>
        <row r="70">
          <cell r="A70">
            <v>270.96928661129709</v>
          </cell>
          <cell r="B70">
            <v>461.00234140738633</v>
          </cell>
          <cell r="C70">
            <v>422.12081416112215</v>
          </cell>
        </row>
        <row r="71">
          <cell r="A71">
            <v>455.14309417587145</v>
          </cell>
          <cell r="B71">
            <v>593.61587499591963</v>
          </cell>
          <cell r="C71">
            <v>165.31716575772867</v>
          </cell>
        </row>
        <row r="72">
          <cell r="A72">
            <v>250.13796608936701</v>
          </cell>
          <cell r="B72">
            <v>353.54411288543184</v>
          </cell>
          <cell r="C72">
            <v>162.18978525378122</v>
          </cell>
        </row>
        <row r="73">
          <cell r="A73">
            <v>383.44972024751308</v>
          </cell>
          <cell r="B73">
            <v>394.65111286821201</v>
          </cell>
          <cell r="C73">
            <v>156.74498172407766</v>
          </cell>
        </row>
        <row r="74">
          <cell r="A74">
            <v>627.84937542124919</v>
          </cell>
          <cell r="B74">
            <v>778.85778548574763</v>
          </cell>
          <cell r="C74">
            <v>333.57546571591513</v>
          </cell>
        </row>
        <row r="75">
          <cell r="A75">
            <v>276.29832534583102</v>
          </cell>
          <cell r="B75">
            <v>541.65532360512816</v>
          </cell>
          <cell r="C75">
            <v>377.43389801466515</v>
          </cell>
        </row>
        <row r="76">
          <cell r="A76">
            <v>565.35588551801277</v>
          </cell>
          <cell r="B76">
            <v>574.03829076321927</v>
          </cell>
          <cell r="C76">
            <v>436.49924033848049</v>
          </cell>
        </row>
        <row r="77">
          <cell r="A77">
            <v>-96.067676739119179</v>
          </cell>
          <cell r="B77">
            <v>148.24300377213046</v>
          </cell>
          <cell r="C77">
            <v>105.01984766150403</v>
          </cell>
        </row>
        <row r="78">
          <cell r="A78">
            <v>424.56205547362208</v>
          </cell>
          <cell r="B78">
            <v>563.82023689987511</v>
          </cell>
          <cell r="C78">
            <v>273.17047506993032</v>
          </cell>
        </row>
        <row r="79">
          <cell r="A79">
            <v>136.76336113903216</v>
          </cell>
          <cell r="B79">
            <v>344.18712905625847</v>
          </cell>
          <cell r="C79">
            <v>109.86414645379605</v>
          </cell>
        </row>
        <row r="80">
          <cell r="A80">
            <v>239.15498645852659</v>
          </cell>
          <cell r="B80">
            <v>479.03549859086252</v>
          </cell>
          <cell r="C80">
            <v>180.06561525984407</v>
          </cell>
        </row>
        <row r="81">
          <cell r="A81">
            <v>243.37062128970098</v>
          </cell>
          <cell r="B81">
            <v>431.66121269325401</v>
          </cell>
          <cell r="C81">
            <v>296.08546399573839</v>
          </cell>
        </row>
        <row r="82">
          <cell r="A82">
            <v>416.57340933725885</v>
          </cell>
          <cell r="B82">
            <v>664.60307462857395</v>
          </cell>
          <cell r="C82">
            <v>481.71475166882146</v>
          </cell>
        </row>
        <row r="83">
          <cell r="A83">
            <v>387.48657293066492</v>
          </cell>
          <cell r="B83">
            <v>518.85748663534434</v>
          </cell>
          <cell r="C83">
            <v>312.46686861453526</v>
          </cell>
        </row>
        <row r="84">
          <cell r="A84">
            <v>415.86067007374254</v>
          </cell>
          <cell r="B84">
            <v>380.44573208898953</v>
          </cell>
          <cell r="C84">
            <v>177.25825966766956</v>
          </cell>
        </row>
        <row r="85">
          <cell r="A85">
            <v>207.2821595510627</v>
          </cell>
          <cell r="B85">
            <v>560.01610733677592</v>
          </cell>
          <cell r="C85">
            <v>343.18094752614661</v>
          </cell>
        </row>
        <row r="86">
          <cell r="A86">
            <v>215.08163341432015</v>
          </cell>
          <cell r="B86">
            <v>476.86337837672448</v>
          </cell>
          <cell r="C86">
            <v>203.89955924778641</v>
          </cell>
        </row>
        <row r="87">
          <cell r="A87">
            <v>178.84435001729429</v>
          </cell>
          <cell r="B87">
            <v>234.92595399842602</v>
          </cell>
          <cell r="C87">
            <v>117.60816750102173</v>
          </cell>
        </row>
        <row r="88">
          <cell r="A88">
            <v>753.53014097861524</v>
          </cell>
          <cell r="B88">
            <v>948.70114257917191</v>
          </cell>
          <cell r="C88">
            <v>458.61020823474195</v>
          </cell>
        </row>
        <row r="89">
          <cell r="A89">
            <v>253.92103534897245</v>
          </cell>
          <cell r="B89">
            <v>466.36226389518293</v>
          </cell>
          <cell r="C89">
            <v>330.05144018673639</v>
          </cell>
        </row>
        <row r="90">
          <cell r="A90">
            <v>514.2754319296555</v>
          </cell>
          <cell r="B90">
            <v>621.1809475595619</v>
          </cell>
          <cell r="C90">
            <v>284.93274171181594</v>
          </cell>
        </row>
        <row r="91">
          <cell r="A91">
            <v>701.38091547222064</v>
          </cell>
          <cell r="B91">
            <v>928.29415374828784</v>
          </cell>
          <cell r="C91">
            <v>588.78080614470605</v>
          </cell>
        </row>
        <row r="92">
          <cell r="A92">
            <v>351.19762301706055</v>
          </cell>
          <cell r="B92">
            <v>301.33061914182792</v>
          </cell>
          <cell r="C92">
            <v>41.794737502123184</v>
          </cell>
        </row>
        <row r="93">
          <cell r="A93">
            <v>258.10578461605314</v>
          </cell>
          <cell r="B93">
            <v>458.07416287300754</v>
          </cell>
          <cell r="C93">
            <v>179.81096076050818</v>
          </cell>
        </row>
        <row r="94">
          <cell r="A94">
            <v>429.10771841906177</v>
          </cell>
          <cell r="B94">
            <v>559.32980961883356</v>
          </cell>
          <cell r="C94">
            <v>332.76900657074793</v>
          </cell>
        </row>
        <row r="95">
          <cell r="A95">
            <v>136.8139110150839</v>
          </cell>
          <cell r="B95">
            <v>347.71190533507985</v>
          </cell>
          <cell r="C95">
            <v>219.19521436497303</v>
          </cell>
        </row>
        <row r="96">
          <cell r="A96">
            <v>-70.356694005564634</v>
          </cell>
          <cell r="B96">
            <v>97.604707120077535</v>
          </cell>
          <cell r="C96">
            <v>193.21064858617262</v>
          </cell>
        </row>
        <row r="97">
          <cell r="A97">
            <v>135.39616594640773</v>
          </cell>
          <cell r="B97">
            <v>123.85809881439383</v>
          </cell>
          <cell r="C97">
            <v>54.918593271201388</v>
          </cell>
        </row>
        <row r="98">
          <cell r="A98">
            <v>351.09490676269979</v>
          </cell>
          <cell r="B98">
            <v>455.03456042864252</v>
          </cell>
          <cell r="C98">
            <v>382.6975180957952</v>
          </cell>
        </row>
        <row r="99">
          <cell r="A99">
            <v>-64.862630616314846</v>
          </cell>
          <cell r="B99">
            <v>93.724303626459118</v>
          </cell>
          <cell r="C99">
            <v>53.432365241420229</v>
          </cell>
        </row>
        <row r="100">
          <cell r="A100">
            <v>392.03601359535662</v>
          </cell>
          <cell r="B100">
            <v>431.60729769264077</v>
          </cell>
          <cell r="C100">
            <v>150.50177576667332</v>
          </cell>
        </row>
        <row r="101">
          <cell r="A101">
            <v>151.37170780017823</v>
          </cell>
          <cell r="B101">
            <v>375.61399899304911</v>
          </cell>
          <cell r="C101">
            <v>335.76478495104374</v>
          </cell>
        </row>
        <row r="102">
          <cell r="A102">
            <v>348.55420688359965</v>
          </cell>
          <cell r="B102">
            <v>682.08664774373392</v>
          </cell>
          <cell r="C102">
            <v>376.43755379402069</v>
          </cell>
        </row>
        <row r="103">
          <cell r="A103">
            <v>525.65392639035088</v>
          </cell>
          <cell r="B103">
            <v>674.40189058656597</v>
          </cell>
          <cell r="C103">
            <v>444.86430409166491</v>
          </cell>
        </row>
        <row r="104">
          <cell r="A104">
            <v>137.6048996347503</v>
          </cell>
          <cell r="B104">
            <v>532.41918980522144</v>
          </cell>
          <cell r="C104">
            <v>328.19801394025251</v>
          </cell>
        </row>
        <row r="105">
          <cell r="A105">
            <v>601.70775770365174</v>
          </cell>
          <cell r="B105">
            <v>621.44242599984511</v>
          </cell>
          <cell r="C105">
            <v>234.37431822970194</v>
          </cell>
        </row>
        <row r="106">
          <cell r="A106">
            <v>383.13239718906561</v>
          </cell>
          <cell r="B106">
            <v>577.17410434360329</v>
          </cell>
          <cell r="C106">
            <v>340.44146070463745</v>
          </cell>
        </row>
        <row r="107">
          <cell r="A107">
            <v>335.0578621857162</v>
          </cell>
          <cell r="B107">
            <v>403.20002567918431</v>
          </cell>
          <cell r="C107">
            <v>214.03448310209711</v>
          </cell>
        </row>
        <row r="108">
          <cell r="A108">
            <v>221.25868811332623</v>
          </cell>
          <cell r="B108">
            <v>417.40923028260363</v>
          </cell>
          <cell r="C108">
            <v>290.16379393116426</v>
          </cell>
        </row>
        <row r="109">
          <cell r="A109">
            <v>120.15985524352416</v>
          </cell>
          <cell r="B109">
            <v>395.45035983895087</v>
          </cell>
          <cell r="C109">
            <v>267.20608365410231</v>
          </cell>
        </row>
        <row r="110">
          <cell r="A110">
            <v>217.26061148519062</v>
          </cell>
          <cell r="B110">
            <v>456.87006117796682</v>
          </cell>
          <cell r="C110">
            <v>139.07016957759419</v>
          </cell>
        </row>
        <row r="111">
          <cell r="A111">
            <v>325.1615292931732</v>
          </cell>
          <cell r="B111">
            <v>415.46830844213071</v>
          </cell>
          <cell r="C111">
            <v>254.53926340143857</v>
          </cell>
        </row>
        <row r="112">
          <cell r="A112">
            <v>179.73699248457612</v>
          </cell>
          <cell r="B112">
            <v>325.87726522936248</v>
          </cell>
          <cell r="C112">
            <v>308.87115822110678</v>
          </cell>
        </row>
        <row r="113">
          <cell r="A113">
            <v>267.9994387870882</v>
          </cell>
          <cell r="B113">
            <v>396.84656191520946</v>
          </cell>
          <cell r="C113">
            <v>342.26988178714095</v>
          </cell>
        </row>
        <row r="114">
          <cell r="A114">
            <v>85.937374581896563</v>
          </cell>
          <cell r="B114">
            <v>263.5880650307447</v>
          </cell>
          <cell r="C114">
            <v>220.83728142191811</v>
          </cell>
        </row>
        <row r="115">
          <cell r="A115">
            <v>342.59169846219766</v>
          </cell>
          <cell r="B115">
            <v>400.12599476582216</v>
          </cell>
          <cell r="C115">
            <v>228.69866844897996</v>
          </cell>
        </row>
        <row r="116">
          <cell r="A116">
            <v>172.66670120093596</v>
          </cell>
          <cell r="B116">
            <v>454.70434361409474</v>
          </cell>
          <cell r="C116">
            <v>266.42222792186305</v>
          </cell>
        </row>
      </sheetData>
      <sheetData sheetId="19">
        <row r="17">
          <cell r="A17">
            <v>0</v>
          </cell>
          <cell r="B17">
            <v>0</v>
          </cell>
          <cell r="C17">
            <v>1.3967072929970048E-2</v>
          </cell>
        </row>
        <row r="18">
          <cell r="A18">
            <v>2.1711124843469487E-2</v>
          </cell>
          <cell r="B18">
            <v>4.1653413726076956E-2</v>
          </cell>
          <cell r="C18">
            <v>2.5997525875467997E-2</v>
          </cell>
        </row>
        <row r="19">
          <cell r="A19">
            <v>4.0237615889074957E-2</v>
          </cell>
          <cell r="B19">
            <v>1.6572654114149758E-2</v>
          </cell>
          <cell r="C19">
            <v>2.3824272771892613E-2</v>
          </cell>
        </row>
        <row r="20">
          <cell r="A20">
            <v>5.8609179398311895E-2</v>
          </cell>
          <cell r="B20">
            <v>2.20968507573105E-2</v>
          </cell>
          <cell r="C20">
            <v>1.5250326601862468E-2</v>
          </cell>
        </row>
        <row r="21">
          <cell r="A21">
            <v>0</v>
          </cell>
          <cell r="B21">
            <v>1.0924677018139154E-2</v>
          </cell>
          <cell r="C21">
            <v>1.7211345191133567E-2</v>
          </cell>
        </row>
        <row r="22">
          <cell r="A22">
            <v>0.62349592241445273</v>
          </cell>
          <cell r="B22">
            <v>4.9475602864945956E-2</v>
          </cell>
          <cell r="C22">
            <v>3.8766274242959989E-2</v>
          </cell>
        </row>
        <row r="23">
          <cell r="A23">
            <v>0.20429363523224767</v>
          </cell>
          <cell r="B23">
            <v>1.7716435566699849E-2</v>
          </cell>
          <cell r="C23">
            <v>1.8964560746906858E-2</v>
          </cell>
        </row>
        <row r="24">
          <cell r="A24">
            <v>4.7322234552530401E-2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0.7252440404260847</v>
          </cell>
          <cell r="B26">
            <v>3.736545336259367E-2</v>
          </cell>
          <cell r="C26">
            <v>1.8288426566160025E-2</v>
          </cell>
        </row>
        <row r="27">
          <cell r="A27">
            <v>0.19761249771698719</v>
          </cell>
          <cell r="B27">
            <v>1.9367253275771327E-2</v>
          </cell>
          <cell r="C27">
            <v>2.6171169512851648E-2</v>
          </cell>
        </row>
        <row r="28">
          <cell r="A28">
            <v>0.19561076314957832</v>
          </cell>
          <cell r="B28">
            <v>1.8573383508930806E-2</v>
          </cell>
          <cell r="C28">
            <v>2.4826664768323799E-2</v>
          </cell>
        </row>
        <row r="29">
          <cell r="A29">
            <v>0</v>
          </cell>
          <cell r="B29">
            <v>0</v>
          </cell>
          <cell r="C29">
            <v>3.0379644615281358E-3</v>
          </cell>
        </row>
        <row r="30">
          <cell r="A30">
            <v>0</v>
          </cell>
          <cell r="B30">
            <v>1.5776298291852984E-2</v>
          </cell>
          <cell r="C30">
            <v>2.0818703720953229E-2</v>
          </cell>
        </row>
        <row r="31">
          <cell r="A31">
            <v>0.54456496841709212</v>
          </cell>
          <cell r="B31">
            <v>2.2469005617925066E-2</v>
          </cell>
          <cell r="C31">
            <v>1.1634206547530874E-2</v>
          </cell>
        </row>
        <row r="32">
          <cell r="A32">
            <v>0</v>
          </cell>
          <cell r="B32">
            <v>0</v>
          </cell>
          <cell r="C32">
            <v>6.3317927815733678E-3</v>
          </cell>
        </row>
        <row r="33">
          <cell r="A33">
            <v>0</v>
          </cell>
          <cell r="B33">
            <v>1.1442230079255647E-2</v>
          </cell>
          <cell r="C33">
            <v>1.8391176110181737E-2</v>
          </cell>
        </row>
        <row r="34">
          <cell r="A34">
            <v>0.54413528182369808</v>
          </cell>
          <cell r="B34">
            <v>7.706298556863958E-3</v>
          </cell>
          <cell r="C34">
            <v>1.9814673769068699E-2</v>
          </cell>
        </row>
        <row r="35">
          <cell r="A35">
            <v>0.22191358768018044</v>
          </cell>
          <cell r="B35">
            <v>3.7126951655786014E-2</v>
          </cell>
          <cell r="C35">
            <v>2.7475893725237743E-2</v>
          </cell>
        </row>
        <row r="36">
          <cell r="A36">
            <v>0.12111001041799704</v>
          </cell>
          <cell r="B36">
            <v>4.1756784235961637E-3</v>
          </cell>
          <cell r="C36">
            <v>1.522331589141597E-2</v>
          </cell>
        </row>
        <row r="37">
          <cell r="A37">
            <v>0</v>
          </cell>
          <cell r="B37">
            <v>1.4841747584269593E-2</v>
          </cell>
          <cell r="C37">
            <v>1.2209100861766499E-2</v>
          </cell>
        </row>
        <row r="38">
          <cell r="A38">
            <v>2.6710976146116616E-2</v>
          </cell>
          <cell r="B38">
            <v>1.9485974157639124E-2</v>
          </cell>
          <cell r="C38">
            <v>8.3531808025318829E-3</v>
          </cell>
        </row>
        <row r="39">
          <cell r="A39">
            <v>0.2479039853306593</v>
          </cell>
          <cell r="B39">
            <v>2.9011959239569615E-2</v>
          </cell>
          <cell r="C39">
            <v>3.0284647591426048E-2</v>
          </cell>
        </row>
        <row r="40">
          <cell r="A40">
            <v>0.61020702360396606</v>
          </cell>
          <cell r="B40">
            <v>3.8371042779383642E-2</v>
          </cell>
          <cell r="C40">
            <v>1.285309871331251E-2</v>
          </cell>
        </row>
        <row r="41">
          <cell r="A41">
            <v>0</v>
          </cell>
          <cell r="B41">
            <v>1.1301718604356654E-2</v>
          </cell>
          <cell r="C41">
            <v>2.022260787727978E-2</v>
          </cell>
        </row>
        <row r="42">
          <cell r="A42">
            <v>0.97346070893452308</v>
          </cell>
          <cell r="B42">
            <v>7.2553786415370664E-2</v>
          </cell>
          <cell r="C42">
            <v>5.925169156539381E-2</v>
          </cell>
        </row>
        <row r="43">
          <cell r="A43">
            <v>0.46831615749034067</v>
          </cell>
          <cell r="B43">
            <v>1.5132781695742876E-2</v>
          </cell>
          <cell r="C43">
            <v>2.5347646379547287E-2</v>
          </cell>
        </row>
        <row r="44">
          <cell r="A44">
            <v>0.60955314003465988</v>
          </cell>
          <cell r="B44">
            <v>4.0054890267471666E-2</v>
          </cell>
          <cell r="C44">
            <v>4.0748644266563001E-2</v>
          </cell>
        </row>
        <row r="45">
          <cell r="A45">
            <v>1.2464620075233255</v>
          </cell>
          <cell r="B45">
            <v>6.8873963530376087E-2</v>
          </cell>
          <cell r="C45">
            <v>3.5742085801717068E-2</v>
          </cell>
        </row>
        <row r="46">
          <cell r="A46">
            <v>0</v>
          </cell>
          <cell r="B46">
            <v>5.9976354687688999E-3</v>
          </cell>
          <cell r="C46">
            <v>2.6119165116281217E-2</v>
          </cell>
        </row>
        <row r="47">
          <cell r="A47">
            <v>0.55464438614588363</v>
          </cell>
          <cell r="B47">
            <v>1.9570874792693073E-2</v>
          </cell>
          <cell r="C47">
            <v>5.5001822114586901E-3</v>
          </cell>
        </row>
        <row r="48">
          <cell r="A48">
            <v>0.31387157351908423</v>
          </cell>
          <cell r="B48">
            <v>2.9308568475038637E-2</v>
          </cell>
          <cell r="C48">
            <v>3.0978175690413737E-2</v>
          </cell>
        </row>
        <row r="49">
          <cell r="A49">
            <v>0.18369838689516865</v>
          </cell>
          <cell r="B49">
            <v>3.3262685501714094E-2</v>
          </cell>
          <cell r="C49">
            <v>1.3066216023453453E-2</v>
          </cell>
        </row>
        <row r="50">
          <cell r="A50">
            <v>0.7176139836190516</v>
          </cell>
          <cell r="B50">
            <v>3.8513301282147215E-2</v>
          </cell>
          <cell r="C50">
            <v>4.4432921350707325E-2</v>
          </cell>
        </row>
        <row r="51">
          <cell r="A51">
            <v>0.38576525816223234</v>
          </cell>
          <cell r="B51">
            <v>2.8544011308815152E-2</v>
          </cell>
          <cell r="C51">
            <v>1.9724067455739069E-2</v>
          </cell>
        </row>
        <row r="52">
          <cell r="A52">
            <v>3.7277558774199804E-2</v>
          </cell>
          <cell r="B52">
            <v>2.9641485877921904E-2</v>
          </cell>
          <cell r="C52">
            <v>1.7579828208639976E-2</v>
          </cell>
        </row>
        <row r="53">
          <cell r="A53">
            <v>0</v>
          </cell>
          <cell r="B53">
            <v>2.6759644781258529E-2</v>
          </cell>
          <cell r="C53">
            <v>2.8712387791187191E-3</v>
          </cell>
        </row>
        <row r="54">
          <cell r="A54">
            <v>0.33427426876334893</v>
          </cell>
          <cell r="B54">
            <v>2.4064989254905515E-2</v>
          </cell>
          <cell r="C54">
            <v>3.1096923591588495E-2</v>
          </cell>
        </row>
        <row r="55">
          <cell r="A55">
            <v>0.44294109752906619</v>
          </cell>
          <cell r="B55">
            <v>3.1377786677065755E-2</v>
          </cell>
          <cell r="C55">
            <v>1.9913899299706776E-2</v>
          </cell>
        </row>
        <row r="56">
          <cell r="A56">
            <v>0</v>
          </cell>
          <cell r="B56">
            <v>0</v>
          </cell>
          <cell r="C56">
            <v>1.8874228580184612E-2</v>
          </cell>
        </row>
        <row r="57">
          <cell r="A57">
            <v>0.36015431016245036</v>
          </cell>
          <cell r="B57">
            <v>3.9217374781171203E-2</v>
          </cell>
          <cell r="C57">
            <v>4.1531483332877137E-2</v>
          </cell>
        </row>
        <row r="58">
          <cell r="A58">
            <v>0</v>
          </cell>
          <cell r="B58">
            <v>1.0742431467058918E-2</v>
          </cell>
          <cell r="C58">
            <v>2.1446901457076607E-2</v>
          </cell>
        </row>
        <row r="59">
          <cell r="A59">
            <v>0.9794233544360873</v>
          </cell>
          <cell r="B59">
            <v>6.6222440791409348E-2</v>
          </cell>
          <cell r="C59">
            <v>4.5577813585078251E-2</v>
          </cell>
        </row>
        <row r="60">
          <cell r="A60">
            <v>0.36475255351545732</v>
          </cell>
          <cell r="B60">
            <v>3.3907170005722159E-2</v>
          </cell>
          <cell r="C60">
            <v>1.8812482091478906E-2</v>
          </cell>
        </row>
        <row r="61">
          <cell r="A61">
            <v>0.39240771898968485</v>
          </cell>
          <cell r="B61">
            <v>1.4222017015221175E-2</v>
          </cell>
          <cell r="C61">
            <v>3.3254715544643501E-2</v>
          </cell>
        </row>
        <row r="62">
          <cell r="A62">
            <v>0</v>
          </cell>
          <cell r="B62">
            <v>8.5732663262019053E-3</v>
          </cell>
          <cell r="C62">
            <v>2.445972463733509E-2</v>
          </cell>
        </row>
        <row r="63">
          <cell r="A63">
            <v>0.46710206001554022</v>
          </cell>
          <cell r="B63">
            <v>4.5427758647193797E-2</v>
          </cell>
          <cell r="C63">
            <v>3.6600018845638883E-2</v>
          </cell>
        </row>
        <row r="64">
          <cell r="A64">
            <v>0.26443880242774803</v>
          </cell>
          <cell r="B64">
            <v>1.7278869503021217E-2</v>
          </cell>
          <cell r="C64">
            <v>1.9790741035728112E-2</v>
          </cell>
        </row>
        <row r="65">
          <cell r="A65">
            <v>0.30555833213474248</v>
          </cell>
          <cell r="B65">
            <v>4.2947449034398899E-2</v>
          </cell>
          <cell r="C65">
            <v>5.4396264071358613E-2</v>
          </cell>
        </row>
        <row r="66">
          <cell r="A66">
            <v>0.16385211790954343</v>
          </cell>
          <cell r="B66">
            <v>2.007829939862088E-2</v>
          </cell>
          <cell r="C66">
            <v>1.5648215493801815E-2</v>
          </cell>
        </row>
        <row r="67">
          <cell r="A67">
            <v>0.27516549054053657</v>
          </cell>
          <cell r="B67">
            <v>3.7983578830199795E-2</v>
          </cell>
          <cell r="C67">
            <v>3.3858060506570684E-2</v>
          </cell>
        </row>
        <row r="68">
          <cell r="A68">
            <v>0.66187854923732592</v>
          </cell>
          <cell r="B68">
            <v>3.3695121262898774E-2</v>
          </cell>
          <cell r="C68">
            <v>2.9861862341083206E-2</v>
          </cell>
        </row>
        <row r="69">
          <cell r="A69">
            <v>0</v>
          </cell>
          <cell r="B69">
            <v>2.6406036050688038E-2</v>
          </cell>
          <cell r="C69">
            <v>2.7983884045047473E-2</v>
          </cell>
        </row>
        <row r="70">
          <cell r="A70">
            <v>0</v>
          </cell>
          <cell r="B70">
            <v>0</v>
          </cell>
          <cell r="C70">
            <v>7.8902571725649531E-3</v>
          </cell>
        </row>
        <row r="71">
          <cell r="A71">
            <v>0</v>
          </cell>
          <cell r="B71">
            <v>2.3379029938522037E-2</v>
          </cell>
          <cell r="C71">
            <v>1.3473690433780446E-2</v>
          </cell>
        </row>
        <row r="72">
          <cell r="A72">
            <v>0</v>
          </cell>
          <cell r="B72">
            <v>0</v>
          </cell>
          <cell r="C72">
            <v>1.8065660013797044E-2</v>
          </cell>
        </row>
        <row r="73">
          <cell r="A73">
            <v>0.66717129645790663</v>
          </cell>
          <cell r="B73">
            <v>4.1832821926246447E-2</v>
          </cell>
          <cell r="C73">
            <v>3.1510093457758563E-2</v>
          </cell>
        </row>
        <row r="74">
          <cell r="A74">
            <v>0.83640549987462776</v>
          </cell>
          <cell r="B74">
            <v>4.0299368671641633E-2</v>
          </cell>
          <cell r="C74">
            <v>2.9477714271537486E-2</v>
          </cell>
        </row>
        <row r="75">
          <cell r="A75">
            <v>0.25031267760392845</v>
          </cell>
          <cell r="B75">
            <v>2.7722770207128929E-2</v>
          </cell>
          <cell r="C75">
            <v>2.9298775549258794E-2</v>
          </cell>
        </row>
        <row r="76">
          <cell r="A76">
            <v>0.32590885570519246</v>
          </cell>
          <cell r="B76">
            <v>4.0193112244405867E-2</v>
          </cell>
          <cell r="C76">
            <v>2.3028577064734469E-2</v>
          </cell>
        </row>
        <row r="77">
          <cell r="A77">
            <v>0.28843817647743508</v>
          </cell>
          <cell r="B77">
            <v>2.4065716434614418E-2</v>
          </cell>
          <cell r="C77">
            <v>3.4994226934521352E-2</v>
          </cell>
        </row>
        <row r="78">
          <cell r="A78">
            <v>0.36230791919920319</v>
          </cell>
          <cell r="B78">
            <v>2.8062154601286492E-2</v>
          </cell>
          <cell r="C78">
            <v>2.2985785447957235E-2</v>
          </cell>
        </row>
        <row r="79">
          <cell r="A79">
            <v>0.71431858626448608</v>
          </cell>
          <cell r="B79">
            <v>2.6848755450828828E-2</v>
          </cell>
          <cell r="C79">
            <v>2.2277426061207927E-2</v>
          </cell>
        </row>
        <row r="80">
          <cell r="A80">
            <v>0.28267957137685945</v>
          </cell>
          <cell r="B80">
            <v>3.9486576638178061E-2</v>
          </cell>
          <cell r="C80">
            <v>2.8672638177893325E-2</v>
          </cell>
        </row>
        <row r="81">
          <cell r="A81">
            <v>0.19742609816230083</v>
          </cell>
          <cell r="B81">
            <v>2.3326527648296177E-2</v>
          </cell>
          <cell r="C81">
            <v>2.9836357105046871E-2</v>
          </cell>
        </row>
        <row r="82">
          <cell r="A82">
            <v>0.18918569954794473</v>
          </cell>
          <cell r="B82">
            <v>2.2334682077704754E-2</v>
          </cell>
          <cell r="C82">
            <v>5.6080715420365343E-2</v>
          </cell>
        </row>
        <row r="83">
          <cell r="A83">
            <v>0</v>
          </cell>
          <cell r="B83">
            <v>8.4328228345437045E-3</v>
          </cell>
          <cell r="C83">
            <v>2.1490532217476981E-3</v>
          </cell>
        </row>
        <row r="84">
          <cell r="A84">
            <v>0.60963195435020801</v>
          </cell>
          <cell r="B84">
            <v>3.7136175560637232E-2</v>
          </cell>
          <cell r="C84">
            <v>4.2732496114145577E-2</v>
          </cell>
        </row>
        <row r="85">
          <cell r="A85">
            <v>0.5041693913459776</v>
          </cell>
          <cell r="B85">
            <v>3.1505299082694838E-2</v>
          </cell>
          <cell r="C85">
            <v>2.8137561836645286E-2</v>
          </cell>
        </row>
        <row r="86">
          <cell r="A86">
            <v>8.4712158183374547E-2</v>
          </cell>
          <cell r="B86">
            <v>2.3715787759518676E-2</v>
          </cell>
          <cell r="C86">
            <v>2.9866804174530595E-2</v>
          </cell>
        </row>
        <row r="87">
          <cell r="A87">
            <v>0.29066174401327377</v>
          </cell>
          <cell r="B87">
            <v>2.4934622309912512E-2</v>
          </cell>
          <cell r="C87">
            <v>1.7557404266840496E-2</v>
          </cell>
        </row>
        <row r="88">
          <cell r="A88">
            <v>0</v>
          </cell>
          <cell r="B88">
            <v>2.1483252116357272E-2</v>
          </cell>
          <cell r="C88">
            <v>2.7581852209330304E-2</v>
          </cell>
        </row>
        <row r="89">
          <cell r="A89">
            <v>0.27684055975819333</v>
          </cell>
          <cell r="B89">
            <v>1.0126604522067869E-2</v>
          </cell>
          <cell r="C89">
            <v>2.9302971904357988E-2</v>
          </cell>
        </row>
        <row r="90">
          <cell r="A90">
            <v>0.74036549942842167</v>
          </cell>
          <cell r="B90">
            <v>4.1375416891597724E-2</v>
          </cell>
          <cell r="C90">
            <v>2.6448142665414131E-2</v>
          </cell>
        </row>
        <row r="91">
          <cell r="A91">
            <v>0.16646329757628689</v>
          </cell>
          <cell r="B91">
            <v>1.1605496648796943E-2</v>
          </cell>
          <cell r="C91">
            <v>1.5250512009404854E-2</v>
          </cell>
        </row>
        <row r="92">
          <cell r="A92">
            <v>0</v>
          </cell>
          <cell r="B92">
            <v>1.4233338039102048E-2</v>
          </cell>
          <cell r="C92">
            <v>3.2179193857530021E-2</v>
          </cell>
        </row>
        <row r="93">
          <cell r="A93">
            <v>0</v>
          </cell>
          <cell r="B93">
            <v>3.4848144641064935E-2</v>
          </cell>
          <cell r="C93">
            <v>2.9343072225502122E-2</v>
          </cell>
        </row>
        <row r="94">
          <cell r="A94">
            <v>0.81224756081142635</v>
          </cell>
          <cell r="B94">
            <v>3.7379897320403664E-2</v>
          </cell>
          <cell r="C94">
            <v>3.4027026663472543E-2</v>
          </cell>
        </row>
        <row r="95">
          <cell r="A95">
            <v>0.68490739002401013</v>
          </cell>
          <cell r="B95">
            <v>3.8561830533083652E-2</v>
          </cell>
          <cell r="C95">
            <v>3.2611624603367757E-2</v>
          </cell>
        </row>
        <row r="96">
          <cell r="A96">
            <v>0</v>
          </cell>
          <cell r="B96">
            <v>2.5786467486746983E-2</v>
          </cell>
          <cell r="C96">
            <v>2.4772295843571993E-2</v>
          </cell>
        </row>
        <row r="97">
          <cell r="A97">
            <v>0.44850294624341125</v>
          </cell>
          <cell r="B97">
            <v>3.0620556956421192E-2</v>
          </cell>
          <cell r="C97">
            <v>1.5926854065577038E-2</v>
          </cell>
        </row>
        <row r="98">
          <cell r="A98">
            <v>0.25769783597070334</v>
          </cell>
          <cell r="B98">
            <v>2.7732545580870922E-2</v>
          </cell>
          <cell r="C98">
            <v>1.9662560079831158E-2</v>
          </cell>
        </row>
        <row r="99">
          <cell r="A99">
            <v>0.52288252062288265</v>
          </cell>
          <cell r="B99">
            <v>3.2452424498841941E-2</v>
          </cell>
          <cell r="C99">
            <v>2.3533748569667782E-2</v>
          </cell>
        </row>
        <row r="100">
          <cell r="A100">
            <v>0.81596857457955618</v>
          </cell>
          <cell r="B100">
            <v>4.3519110066606637E-2</v>
          </cell>
          <cell r="C100">
            <v>5.6645518300743547E-2</v>
          </cell>
        </row>
        <row r="101">
          <cell r="A101">
            <v>0</v>
          </cell>
          <cell r="B101">
            <v>0</v>
          </cell>
          <cell r="C101">
            <v>3.0786043860596274E-3</v>
          </cell>
        </row>
        <row r="102">
          <cell r="A102">
            <v>0.37175919672991536</v>
          </cell>
          <cell r="B102">
            <v>2.2094480074338251E-2</v>
          </cell>
          <cell r="C102">
            <v>1.1999313871770776E-2</v>
          </cell>
        </row>
        <row r="103">
          <cell r="A103">
            <v>0.22744148995664443</v>
          </cell>
          <cell r="B103">
            <v>2.0900297979772536E-2</v>
          </cell>
          <cell r="C103">
            <v>2.0597263143974042E-2</v>
          </cell>
        </row>
        <row r="104">
          <cell r="A104">
            <v>0</v>
          </cell>
          <cell r="B104">
            <v>2.0084116278597901E-2</v>
          </cell>
          <cell r="C104">
            <v>3.2540447089493656E-2</v>
          </cell>
        </row>
        <row r="105">
          <cell r="A105">
            <v>0.65191928693835455</v>
          </cell>
          <cell r="B105">
            <v>4.5269868347098188E-2</v>
          </cell>
          <cell r="C105">
            <v>3.5561096842713066E-2</v>
          </cell>
        </row>
        <row r="106">
          <cell r="A106">
            <v>0.15355428827206419</v>
          </cell>
          <cell r="B106">
            <v>1.5799792193010427E-2</v>
          </cell>
          <cell r="C106">
            <v>2.3458550210527038E-2</v>
          </cell>
        </row>
        <row r="107">
          <cell r="A107">
            <v>0.38919472379196157</v>
          </cell>
          <cell r="B107">
            <v>1.3614964576625508E-2</v>
          </cell>
          <cell r="C107">
            <v>1.7247427242211448E-2</v>
          </cell>
        </row>
        <row r="108">
          <cell r="A108">
            <v>0.3300045370816061</v>
          </cell>
          <cell r="B108">
            <v>2.6321478373883985E-2</v>
          </cell>
          <cell r="C108">
            <v>4.5685518894044645E-2</v>
          </cell>
        </row>
        <row r="109">
          <cell r="A109">
            <v>0.72634118074281706</v>
          </cell>
          <cell r="B109">
            <v>4.3077585230316393E-2</v>
          </cell>
          <cell r="C109">
            <v>2.4198256437017368E-2</v>
          </cell>
        </row>
        <row r="110">
          <cell r="A110">
            <v>0.97909748726089885</v>
          </cell>
          <cell r="B110">
            <v>5.7707412499396656E-2</v>
          </cell>
          <cell r="C110">
            <v>4.8911699375214855E-2</v>
          </cell>
        </row>
        <row r="111">
          <cell r="A111">
            <v>0.73193793442481581</v>
          </cell>
          <cell r="B111">
            <v>6.3779598159100032E-2</v>
          </cell>
          <cell r="C111">
            <v>4.3637533665695546E-2</v>
          </cell>
        </row>
        <row r="112">
          <cell r="A112">
            <v>0</v>
          </cell>
          <cell r="B112">
            <v>2.9648775415981946E-4</v>
          </cell>
          <cell r="C112">
            <v>2.5093395462953586E-2</v>
          </cell>
        </row>
        <row r="113">
          <cell r="A113">
            <v>0.1250404343364479</v>
          </cell>
          <cell r="B113">
            <v>3.1650261101672211E-2</v>
          </cell>
          <cell r="C113">
            <v>3.3760948942710617E-2</v>
          </cell>
        </row>
        <row r="114">
          <cell r="A114">
            <v>0.31109939575717727</v>
          </cell>
          <cell r="B114">
            <v>1.9507272891242905E-2</v>
          </cell>
          <cell r="C114">
            <v>2.2894018036928185E-2</v>
          </cell>
        </row>
        <row r="115">
          <cell r="A115">
            <v>0.19376309051175561</v>
          </cell>
          <cell r="B115">
            <v>3.8080905625760414E-2</v>
          </cell>
          <cell r="C115">
            <v>3.7396232481832575E-2</v>
          </cell>
        </row>
        <row r="116">
          <cell r="A116">
            <v>0</v>
          </cell>
          <cell r="B116">
            <v>0</v>
          </cell>
          <cell r="C116">
            <v>1.8806341875785261E-2</v>
          </cell>
        </row>
      </sheetData>
      <sheetData sheetId="20">
        <row r="17">
          <cell r="A17">
            <v>0.44976448766823784</v>
          </cell>
          <cell r="B17">
            <v>0.80078551676914789</v>
          </cell>
          <cell r="C17">
            <v>5.4501302768903179E-2</v>
          </cell>
        </row>
        <row r="18">
          <cell r="A18">
            <v>0</v>
          </cell>
          <cell r="B18">
            <v>4.8364183198634503E-2</v>
          </cell>
          <cell r="C18">
            <v>2.0225665393357593E-2</v>
          </cell>
        </row>
        <row r="19">
          <cell r="A19">
            <v>2.4692445431026472E-2</v>
          </cell>
          <cell r="B19">
            <v>0</v>
          </cell>
          <cell r="C19">
            <v>6.9590494169991142E-3</v>
          </cell>
        </row>
        <row r="20">
          <cell r="A20">
            <v>0.24041197823900956</v>
          </cell>
          <cell r="B20">
            <v>0.45988905213899378</v>
          </cell>
          <cell r="C20">
            <v>4.0576732920770651E-2</v>
          </cell>
        </row>
        <row r="21">
          <cell r="A21">
            <v>0.1917270116258758</v>
          </cell>
          <cell r="B21">
            <v>0.4384724682124243</v>
          </cell>
          <cell r="C21">
            <v>3.5679541403122593E-2</v>
          </cell>
        </row>
        <row r="22">
          <cell r="A22">
            <v>0.28641382035177693</v>
          </cell>
          <cell r="B22">
            <v>0.56768294493191018</v>
          </cell>
          <cell r="C22">
            <v>2.2267269798155555E-2</v>
          </cell>
        </row>
        <row r="23">
          <cell r="A23">
            <v>0.20943474264703488</v>
          </cell>
          <cell r="B23">
            <v>0.34589213699457688</v>
          </cell>
          <cell r="C23">
            <v>2.6903485256690059E-2</v>
          </cell>
        </row>
        <row r="24">
          <cell r="A24">
            <v>0</v>
          </cell>
          <cell r="B24">
            <v>0.28814183374002511</v>
          </cell>
          <cell r="C24">
            <v>2.9133050199814846E-2</v>
          </cell>
        </row>
        <row r="25">
          <cell r="A25">
            <v>0</v>
          </cell>
          <cell r="B25">
            <v>8.5015010716323905E-2</v>
          </cell>
          <cell r="C25">
            <v>2.9904439019797772E-2</v>
          </cell>
        </row>
        <row r="26">
          <cell r="A26">
            <v>0.14591976336473075</v>
          </cell>
          <cell r="B26">
            <v>0.3701816676310733</v>
          </cell>
          <cell r="C26">
            <v>4.9517096559939876E-2</v>
          </cell>
        </row>
        <row r="27">
          <cell r="A27">
            <v>0</v>
          </cell>
          <cell r="B27">
            <v>0.37110734840414306</v>
          </cell>
          <cell r="C27">
            <v>4.3785436167366076E-2</v>
          </cell>
        </row>
        <row r="28">
          <cell r="A28">
            <v>0.14452236233511037</v>
          </cell>
          <cell r="B28">
            <v>0.16383657419680789</v>
          </cell>
          <cell r="C28">
            <v>2.3476465195268519E-2</v>
          </cell>
        </row>
        <row r="29">
          <cell r="A29">
            <v>3.5887139118261566E-2</v>
          </cell>
          <cell r="B29">
            <v>0.29390674110395076</v>
          </cell>
          <cell r="C29">
            <v>2.6088789480856526E-2</v>
          </cell>
        </row>
        <row r="30">
          <cell r="A30">
            <v>0.34847572419325484</v>
          </cell>
          <cell r="B30">
            <v>0.4954070099868515</v>
          </cell>
          <cell r="C30">
            <v>3.269492047939325E-2</v>
          </cell>
        </row>
        <row r="31">
          <cell r="A31">
            <v>0.21671369059932699</v>
          </cell>
          <cell r="B31">
            <v>0.42747898506300042</v>
          </cell>
          <cell r="C31">
            <v>3.2836465865639583E-2</v>
          </cell>
        </row>
        <row r="32">
          <cell r="A32">
            <v>0.1790967813276062</v>
          </cell>
          <cell r="B32">
            <v>0.11230288901060427</v>
          </cell>
          <cell r="C32">
            <v>2.3127386260354967E-2</v>
          </cell>
        </row>
        <row r="33">
          <cell r="A33">
            <v>0.3890851559024347</v>
          </cell>
          <cell r="B33">
            <v>0.69433780569635772</v>
          </cell>
          <cell r="C33">
            <v>4.4503372143950601E-2</v>
          </cell>
        </row>
        <row r="34">
          <cell r="A34">
            <v>0</v>
          </cell>
          <cell r="B34">
            <v>0</v>
          </cell>
          <cell r="C34">
            <v>5.0491170698533164E-3</v>
          </cell>
        </row>
        <row r="35">
          <cell r="A35">
            <v>0.16702356179561612</v>
          </cell>
          <cell r="B35">
            <v>0.38007205972122171</v>
          </cell>
          <cell r="C35">
            <v>4.0643332267685926E-2</v>
          </cell>
        </row>
        <row r="36">
          <cell r="A36">
            <v>0</v>
          </cell>
          <cell r="B36">
            <v>0</v>
          </cell>
          <cell r="C36">
            <v>3.6949244101806035E-3</v>
          </cell>
        </row>
        <row r="37">
          <cell r="A37">
            <v>4.3280298788277993E-2</v>
          </cell>
          <cell r="B37">
            <v>0.13412780326722137</v>
          </cell>
          <cell r="C37">
            <v>2.8913178013619378E-2</v>
          </cell>
        </row>
        <row r="38">
          <cell r="A38">
            <v>0</v>
          </cell>
          <cell r="B38">
            <v>0.22201946669535322</v>
          </cell>
          <cell r="C38">
            <v>1.6590632081251076E-2</v>
          </cell>
        </row>
        <row r="39">
          <cell r="A39">
            <v>0</v>
          </cell>
          <cell r="B39">
            <v>0</v>
          </cell>
          <cell r="C39">
            <v>3.0073019740296907E-3</v>
          </cell>
        </row>
        <row r="40">
          <cell r="A40">
            <v>8.6719282911850826E-2</v>
          </cell>
          <cell r="B40">
            <v>0.36459894105936519</v>
          </cell>
          <cell r="C40">
            <v>2.1430594058578778E-2</v>
          </cell>
        </row>
        <row r="41">
          <cell r="A41">
            <v>0.17020832741755337</v>
          </cell>
          <cell r="B41">
            <v>0.47983215758835585</v>
          </cell>
          <cell r="C41">
            <v>4.0687620742860406E-2</v>
          </cell>
        </row>
        <row r="42">
          <cell r="A42">
            <v>6.7637239831524781E-2</v>
          </cell>
          <cell r="B42">
            <v>0.17265373076933041</v>
          </cell>
          <cell r="C42">
            <v>2.7715170520276906E-2</v>
          </cell>
        </row>
        <row r="43">
          <cell r="A43">
            <v>0</v>
          </cell>
          <cell r="B43">
            <v>0</v>
          </cell>
          <cell r="C43">
            <v>2.279753527822748E-2</v>
          </cell>
        </row>
        <row r="44">
          <cell r="A44">
            <v>0.10136989252636587</v>
          </cell>
          <cell r="B44">
            <v>0.11961251497864483</v>
          </cell>
          <cell r="C44">
            <v>1.5798620032455052E-2</v>
          </cell>
        </row>
        <row r="45">
          <cell r="A45">
            <v>0</v>
          </cell>
          <cell r="B45">
            <v>0</v>
          </cell>
          <cell r="C45">
            <v>1.6222444437771072E-5</v>
          </cell>
        </row>
        <row r="46">
          <cell r="A46">
            <v>0.15770840348324278</v>
          </cell>
          <cell r="B46">
            <v>0.357242596110877</v>
          </cell>
          <cell r="C46">
            <v>2.8703090974151017E-2</v>
          </cell>
        </row>
        <row r="47">
          <cell r="A47">
            <v>0.14625645257794523</v>
          </cell>
          <cell r="B47">
            <v>0.11259140802364298</v>
          </cell>
          <cell r="C47">
            <v>2.6806153416361802E-2</v>
          </cell>
        </row>
        <row r="48">
          <cell r="A48">
            <v>7.6433120525200696E-2</v>
          </cell>
          <cell r="B48">
            <v>0</v>
          </cell>
          <cell r="C48">
            <v>8.5924124470280056E-3</v>
          </cell>
        </row>
        <row r="49">
          <cell r="A49">
            <v>0</v>
          </cell>
          <cell r="B49">
            <v>0</v>
          </cell>
          <cell r="C49">
            <v>3.112701198571572E-2</v>
          </cell>
        </row>
        <row r="50">
          <cell r="A50">
            <v>0</v>
          </cell>
          <cell r="B50">
            <v>0.29424987209288583</v>
          </cell>
          <cell r="C50">
            <v>2.5946408545659456E-2</v>
          </cell>
        </row>
        <row r="51">
          <cell r="A51">
            <v>4.9569866582396441E-2</v>
          </cell>
          <cell r="B51">
            <v>0.50624876762999005</v>
          </cell>
          <cell r="C51">
            <v>3.4063409633390197E-2</v>
          </cell>
        </row>
        <row r="52">
          <cell r="A52">
            <v>0</v>
          </cell>
          <cell r="B52">
            <v>0</v>
          </cell>
          <cell r="C52">
            <v>2.2294987161304285E-2</v>
          </cell>
        </row>
        <row r="53">
          <cell r="A53">
            <v>0.25070648700339959</v>
          </cell>
          <cell r="B53">
            <v>0.53347764181577695</v>
          </cell>
          <cell r="C53">
            <v>2.8426211982032153E-2</v>
          </cell>
        </row>
        <row r="54">
          <cell r="A54">
            <v>0.18033271572457221</v>
          </cell>
          <cell r="B54">
            <v>0.52852558225397628</v>
          </cell>
          <cell r="C54">
            <v>4.1775970681311503E-2</v>
          </cell>
        </row>
        <row r="55">
          <cell r="A55">
            <v>0.42370321310204312</v>
          </cell>
          <cell r="B55">
            <v>0.7267562419594642</v>
          </cell>
          <cell r="C55">
            <v>4.3006769875628723E-2</v>
          </cell>
        </row>
        <row r="56">
          <cell r="A56">
            <v>8.6092145079041463E-2</v>
          </cell>
          <cell r="B56">
            <v>0.59090245681728581</v>
          </cell>
          <cell r="C56">
            <v>5.515316054942139E-2</v>
          </cell>
        </row>
        <row r="57">
          <cell r="A57">
            <v>0</v>
          </cell>
          <cell r="B57">
            <v>0.13653199460430276</v>
          </cell>
          <cell r="C57">
            <v>2.8229989603803119E-2</v>
          </cell>
        </row>
        <row r="58">
          <cell r="A58">
            <v>0</v>
          </cell>
          <cell r="B58">
            <v>0</v>
          </cell>
          <cell r="C58">
            <v>6.7411066875049108E-3</v>
          </cell>
        </row>
        <row r="59">
          <cell r="A59">
            <v>0.20811315450835299</v>
          </cell>
          <cell r="B59">
            <v>0.20444167374800293</v>
          </cell>
          <cell r="C59">
            <v>1.8718219079935573E-2</v>
          </cell>
        </row>
        <row r="60">
          <cell r="A60">
            <v>0</v>
          </cell>
          <cell r="B60">
            <v>0</v>
          </cell>
          <cell r="C60">
            <v>5.4386159376823666E-3</v>
          </cell>
        </row>
        <row r="61">
          <cell r="A61">
            <v>0</v>
          </cell>
          <cell r="B61">
            <v>1.542963750265644E-2</v>
          </cell>
          <cell r="C61">
            <v>1.9703552758598648E-2</v>
          </cell>
        </row>
        <row r="62">
          <cell r="A62">
            <v>0.15428821563098657</v>
          </cell>
          <cell r="B62">
            <v>0.27183142650732406</v>
          </cell>
          <cell r="C62">
            <v>2.4255281868581696E-2</v>
          </cell>
        </row>
        <row r="63">
          <cell r="A63">
            <v>2.0059481538855298E-2</v>
          </cell>
          <cell r="B63">
            <v>0.34180824141774285</v>
          </cell>
          <cell r="C63">
            <v>2.9354709478708309E-2</v>
          </cell>
        </row>
        <row r="64">
          <cell r="A64">
            <v>0</v>
          </cell>
          <cell r="B64">
            <v>0</v>
          </cell>
          <cell r="C64">
            <v>1.0290219476274256E-2</v>
          </cell>
        </row>
        <row r="65">
          <cell r="A65">
            <v>0</v>
          </cell>
          <cell r="B65">
            <v>0</v>
          </cell>
          <cell r="C65">
            <v>3.7315423652000912E-2</v>
          </cell>
        </row>
        <row r="66">
          <cell r="A66">
            <v>0.19882732580975987</v>
          </cell>
          <cell r="B66">
            <v>0.48298743770677677</v>
          </cell>
          <cell r="C66">
            <v>3.024430470986321E-2</v>
          </cell>
        </row>
        <row r="67">
          <cell r="A67">
            <v>0</v>
          </cell>
          <cell r="B67">
            <v>8.1342858689605058E-3</v>
          </cell>
          <cell r="C67">
            <v>1.7801079860223893E-2</v>
          </cell>
        </row>
        <row r="68">
          <cell r="A68">
            <v>0.16218354156037557</v>
          </cell>
          <cell r="B68">
            <v>0.24382944767936579</v>
          </cell>
          <cell r="C68">
            <v>1.5302576640557957E-2</v>
          </cell>
        </row>
        <row r="69">
          <cell r="A69">
            <v>4.4234899320304784E-2</v>
          </cell>
          <cell r="B69">
            <v>0.30132700694381298</v>
          </cell>
          <cell r="C69">
            <v>1.4664528879498699E-2</v>
          </cell>
        </row>
        <row r="70">
          <cell r="A70">
            <v>0.10927592041065477</v>
          </cell>
          <cell r="B70">
            <v>0.15424447573442052</v>
          </cell>
          <cell r="C70">
            <v>2.2122957701406393E-2</v>
          </cell>
        </row>
        <row r="71">
          <cell r="A71">
            <v>0</v>
          </cell>
          <cell r="B71">
            <v>0.24701330317273115</v>
          </cell>
          <cell r="C71">
            <v>2.6333996359342117E-2</v>
          </cell>
        </row>
        <row r="72">
          <cell r="A72">
            <v>0</v>
          </cell>
          <cell r="B72">
            <v>0</v>
          </cell>
          <cell r="C72">
            <v>1.5292831716580571E-2</v>
          </cell>
        </row>
        <row r="73">
          <cell r="A73">
            <v>0</v>
          </cell>
          <cell r="B73">
            <v>0</v>
          </cell>
          <cell r="C73">
            <v>7.5859477607472872E-3</v>
          </cell>
        </row>
        <row r="74">
          <cell r="A74">
            <v>9.4990864079650281E-2</v>
          </cell>
          <cell r="B74">
            <v>0.30953276351789982</v>
          </cell>
          <cell r="C74">
            <v>1.7283991430855631E-2</v>
          </cell>
        </row>
        <row r="75">
          <cell r="A75">
            <v>0.183354761336389</v>
          </cell>
          <cell r="B75">
            <v>0.41228753105887883</v>
          </cell>
          <cell r="C75">
            <v>2.0773402973755847E-2</v>
          </cell>
        </row>
        <row r="76">
          <cell r="A76">
            <v>0.30971156853352055</v>
          </cell>
          <cell r="B76">
            <v>0.8216306402271939</v>
          </cell>
          <cell r="C76">
            <v>5.0176750584631821E-2</v>
          </cell>
        </row>
        <row r="77">
          <cell r="A77">
            <v>0</v>
          </cell>
          <cell r="B77">
            <v>0.2379919793563002</v>
          </cell>
          <cell r="C77">
            <v>2.1624371258626866E-2</v>
          </cell>
        </row>
        <row r="78">
          <cell r="A78">
            <v>0</v>
          </cell>
          <cell r="B78">
            <v>0</v>
          </cell>
          <cell r="C78">
            <v>5.1681661759763221E-3</v>
          </cell>
        </row>
        <row r="79">
          <cell r="A79">
            <v>0</v>
          </cell>
          <cell r="B79">
            <v>0.14386606173234046</v>
          </cell>
          <cell r="C79">
            <v>2.3323527581507492E-2</v>
          </cell>
        </row>
        <row r="80">
          <cell r="A80">
            <v>6.8382296093124489E-2</v>
          </cell>
          <cell r="B80">
            <v>0.12615833923397551</v>
          </cell>
          <cell r="C80">
            <v>1.1416744389912924E-2</v>
          </cell>
        </row>
        <row r="81">
          <cell r="A81">
            <v>0.28779770390414094</v>
          </cell>
          <cell r="B81">
            <v>0.59711318398282598</v>
          </cell>
          <cell r="C81">
            <v>3.999734285500401E-2</v>
          </cell>
        </row>
        <row r="82">
          <cell r="A82">
            <v>0.33390315978769874</v>
          </cell>
          <cell r="B82">
            <v>0.79461802353695121</v>
          </cell>
          <cell r="C82">
            <v>5.047339614020295E-2</v>
          </cell>
        </row>
        <row r="83">
          <cell r="A83">
            <v>6.0601462632084956E-2</v>
          </cell>
          <cell r="B83">
            <v>0.16208013559705828</v>
          </cell>
          <cell r="C83">
            <v>3.8182584598709046E-2</v>
          </cell>
        </row>
        <row r="84">
          <cell r="A84">
            <v>0.25384582150068408</v>
          </cell>
          <cell r="B84">
            <v>0.24948437797932915</v>
          </cell>
          <cell r="C84">
            <v>3.770131558559775E-2</v>
          </cell>
        </row>
        <row r="85">
          <cell r="A85">
            <v>0.14850529536159929</v>
          </cell>
          <cell r="B85">
            <v>0.25359601551357913</v>
          </cell>
          <cell r="C85">
            <v>4.7476315588269868E-3</v>
          </cell>
        </row>
        <row r="86">
          <cell r="A86">
            <v>0.20344475538962015</v>
          </cell>
          <cell r="B86">
            <v>0.32720313419354596</v>
          </cell>
          <cell r="C86">
            <v>4.3019388391314126E-2</v>
          </cell>
        </row>
        <row r="87">
          <cell r="A87">
            <v>0</v>
          </cell>
          <cell r="B87">
            <v>0</v>
          </cell>
          <cell r="C87">
            <v>2.8694879564541344E-2</v>
          </cell>
        </row>
        <row r="88">
          <cell r="A88">
            <v>3.7687036868032105E-2</v>
          </cell>
          <cell r="B88">
            <v>0.26807313496322599</v>
          </cell>
          <cell r="C88">
            <v>4.0331110246774528E-2</v>
          </cell>
        </row>
        <row r="89">
          <cell r="A89">
            <v>0</v>
          </cell>
          <cell r="B89">
            <v>0</v>
          </cell>
          <cell r="C89">
            <v>3.3528666455833779E-2</v>
          </cell>
        </row>
        <row r="90">
          <cell r="A90">
            <v>5.5775699166867358E-2</v>
          </cell>
          <cell r="B90">
            <v>0.36690389326124728</v>
          </cell>
          <cell r="C90">
            <v>2.7560559892967195E-2</v>
          </cell>
        </row>
        <row r="91">
          <cell r="A91">
            <v>0.18991812966191643</v>
          </cell>
          <cell r="B91">
            <v>0.39071100396953473</v>
          </cell>
          <cell r="C91">
            <v>1.8064149952382556E-2</v>
          </cell>
        </row>
        <row r="92">
          <cell r="A92">
            <v>0.16643691915604447</v>
          </cell>
          <cell r="B92">
            <v>0.3318211586052206</v>
          </cell>
          <cell r="C92">
            <v>3.007614032122042E-2</v>
          </cell>
        </row>
        <row r="93">
          <cell r="A93">
            <v>1.7336622042141592E-2</v>
          </cell>
          <cell r="B93">
            <v>0</v>
          </cell>
          <cell r="C93">
            <v>1.9534580313205062E-2</v>
          </cell>
        </row>
        <row r="94">
          <cell r="A94">
            <v>0.15490229143091128</v>
          </cell>
          <cell r="B94">
            <v>0.42321966956972817</v>
          </cell>
          <cell r="C94">
            <v>2.2457977926858309E-2</v>
          </cell>
        </row>
        <row r="95">
          <cell r="A95">
            <v>0.18483810109550006</v>
          </cell>
          <cell r="B95">
            <v>0.38205444676771616</v>
          </cell>
          <cell r="C95">
            <v>3.6062931661662426E-2</v>
          </cell>
        </row>
        <row r="96">
          <cell r="A96">
            <v>0.37896670189809345</v>
          </cell>
          <cell r="B96">
            <v>0.72569746623188214</v>
          </cell>
          <cell r="C96">
            <v>3.9134144688800575E-2</v>
          </cell>
        </row>
        <row r="97">
          <cell r="A97">
            <v>2.5692372497042808E-2</v>
          </cell>
          <cell r="B97">
            <v>0</v>
          </cell>
          <cell r="C97">
            <v>1.2987984322684634E-2</v>
          </cell>
        </row>
        <row r="98">
          <cell r="A98">
            <v>5.4542486932783407E-2</v>
          </cell>
          <cell r="B98">
            <v>0.38402391133862407</v>
          </cell>
          <cell r="C98">
            <v>3.5972014280201595E-2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6.1845512390934144E-2</v>
          </cell>
          <cell r="B100">
            <v>0.21141095813352631</v>
          </cell>
          <cell r="C100">
            <v>2.4610748857131923E-2</v>
          </cell>
        </row>
        <row r="101">
          <cell r="A101">
            <v>0.14885479053391631</v>
          </cell>
          <cell r="B101">
            <v>0.18540391031966108</v>
          </cell>
          <cell r="C101">
            <v>2.848040135036389E-2</v>
          </cell>
        </row>
        <row r="102">
          <cell r="A102">
            <v>3.0616417631520523E-2</v>
          </cell>
          <cell r="B102">
            <v>0.2156152982622094</v>
          </cell>
          <cell r="C102">
            <v>4.5233443650708277E-2</v>
          </cell>
        </row>
        <row r="103">
          <cell r="A103">
            <v>0.2951093977913527</v>
          </cell>
          <cell r="B103">
            <v>0.48169273637779231</v>
          </cell>
          <cell r="C103">
            <v>3.2375899088121239E-2</v>
          </cell>
        </row>
        <row r="104">
          <cell r="A104">
            <v>0</v>
          </cell>
          <cell r="B104">
            <v>2.3653587417945265E-2</v>
          </cell>
          <cell r="C104">
            <v>3.2362210552114266E-2</v>
          </cell>
        </row>
        <row r="105">
          <cell r="A105">
            <v>0.36230826493511087</v>
          </cell>
          <cell r="B105">
            <v>0.56725403837263066</v>
          </cell>
          <cell r="C105">
            <v>4.218093465334443E-2</v>
          </cell>
        </row>
        <row r="106">
          <cell r="A106">
            <v>0.23270083034328182</v>
          </cell>
          <cell r="B106">
            <v>0.37841576920395237</v>
          </cell>
          <cell r="C106">
            <v>4.0942027725810765E-2</v>
          </cell>
        </row>
        <row r="107">
          <cell r="A107">
            <v>2.5930089699428373E-2</v>
          </cell>
          <cell r="B107">
            <v>1.8838597495746345E-2</v>
          </cell>
          <cell r="C107">
            <v>2.1668211843752866E-2</v>
          </cell>
        </row>
        <row r="108">
          <cell r="A108">
            <v>0</v>
          </cell>
          <cell r="B108">
            <v>1.4582049541557313E-2</v>
          </cell>
          <cell r="C108">
            <v>1.9017106420279352E-2</v>
          </cell>
        </row>
        <row r="109">
          <cell r="A109">
            <v>0</v>
          </cell>
          <cell r="B109">
            <v>6.7732811349915045E-2</v>
          </cell>
          <cell r="C109">
            <v>7.8798570215302677E-3</v>
          </cell>
        </row>
        <row r="110">
          <cell r="A110">
            <v>8.7226790822352518E-2</v>
          </cell>
          <cell r="B110">
            <v>0.32085777715960384</v>
          </cell>
          <cell r="C110">
            <v>1.7720738533949634E-2</v>
          </cell>
        </row>
        <row r="111">
          <cell r="A111">
            <v>0.28704399647725587</v>
          </cell>
          <cell r="B111">
            <v>0.32132048718724504</v>
          </cell>
          <cell r="C111">
            <v>1.9044074293375568E-2</v>
          </cell>
        </row>
        <row r="112">
          <cell r="A112">
            <v>0.13033412495035873</v>
          </cell>
          <cell r="B112">
            <v>0.11246955935825451</v>
          </cell>
          <cell r="C112">
            <v>2.2978063156504903E-2</v>
          </cell>
        </row>
        <row r="113">
          <cell r="A113">
            <v>2.5915383643958234E-2</v>
          </cell>
          <cell r="B113">
            <v>0.30383314755375429</v>
          </cell>
          <cell r="C113">
            <v>3.0472894454401531E-2</v>
          </cell>
        </row>
        <row r="114">
          <cell r="A114">
            <v>0.21904782559287311</v>
          </cell>
          <cell r="B114">
            <v>0.67066201362912636</v>
          </cell>
          <cell r="C114">
            <v>4.3424470653279104E-2</v>
          </cell>
        </row>
        <row r="115">
          <cell r="A115">
            <v>0.10708551955425966</v>
          </cell>
          <cell r="B115">
            <v>0.36628327949769235</v>
          </cell>
          <cell r="C115">
            <v>3.244005633428719E-2</v>
          </cell>
        </row>
        <row r="116">
          <cell r="A116">
            <v>0.1549364193358917</v>
          </cell>
          <cell r="B116">
            <v>3.9447947551625201E-2</v>
          </cell>
          <cell r="C116">
            <v>2.4572860558524871E-2</v>
          </cell>
        </row>
      </sheetData>
      <sheetData sheetId="21">
        <row r="17">
          <cell r="A17">
            <v>0.52577708464028805</v>
          </cell>
          <cell r="B17">
            <v>3.9203998017265665E-2</v>
          </cell>
          <cell r="C17">
            <v>3.0456423187174668E-2</v>
          </cell>
        </row>
        <row r="18">
          <cell r="A18">
            <v>1.325246477854386E-2</v>
          </cell>
          <cell r="B18">
            <v>2.7257125825371639E-2</v>
          </cell>
          <cell r="C18">
            <v>1.14522887102834E-2</v>
          </cell>
        </row>
        <row r="19">
          <cell r="A19">
            <v>0.26562467893991343</v>
          </cell>
          <cell r="B19">
            <v>6.1632085734971823E-2</v>
          </cell>
          <cell r="C19">
            <v>1.2492393203209754E-2</v>
          </cell>
        </row>
        <row r="20">
          <cell r="A20">
            <v>0.13640903392660314</v>
          </cell>
          <cell r="B20">
            <v>5.6894763003775953E-2</v>
          </cell>
          <cell r="C20">
            <v>3.0043971981587436E-2</v>
          </cell>
        </row>
        <row r="21">
          <cell r="A21">
            <v>0</v>
          </cell>
          <cell r="B21">
            <v>0</v>
          </cell>
          <cell r="C21">
            <v>6.4460391515581208E-3</v>
          </cell>
        </row>
        <row r="22">
          <cell r="A22">
            <v>0</v>
          </cell>
          <cell r="B22">
            <v>0</v>
          </cell>
          <cell r="C22">
            <v>1.3498570062464754E-2</v>
          </cell>
        </row>
        <row r="23">
          <cell r="A23">
            <v>0.22842961391366062</v>
          </cell>
          <cell r="B23">
            <v>3.1240595967688536E-2</v>
          </cell>
          <cell r="C23">
            <v>4.8177165879450409E-2</v>
          </cell>
        </row>
        <row r="24">
          <cell r="A24">
            <v>0</v>
          </cell>
          <cell r="B24">
            <v>0</v>
          </cell>
          <cell r="C24">
            <v>1.0700523849223624E-2</v>
          </cell>
        </row>
        <row r="25">
          <cell r="A25">
            <v>0</v>
          </cell>
          <cell r="B25">
            <v>8.8514119973874122E-3</v>
          </cell>
          <cell r="C25">
            <v>1.4344855880515334E-2</v>
          </cell>
        </row>
        <row r="26">
          <cell r="A26">
            <v>0.89984887328076968</v>
          </cell>
          <cell r="B26">
            <v>4.7296063613829001E-2</v>
          </cell>
          <cell r="C26">
            <v>3.7650360687481649E-2</v>
          </cell>
        </row>
        <row r="27">
          <cell r="A27">
            <v>0.3085017822006606</v>
          </cell>
          <cell r="B27">
            <v>3.0555155963637805E-2</v>
          </cell>
          <cell r="C27">
            <v>1.2372491342745668E-2</v>
          </cell>
        </row>
        <row r="28">
          <cell r="A28">
            <v>0.65740983741903536</v>
          </cell>
          <cell r="B28">
            <v>5.5667107064462082E-2</v>
          </cell>
          <cell r="C28">
            <v>9.2364876998029741E-3</v>
          </cell>
        </row>
        <row r="29">
          <cell r="A29">
            <v>0.6072672535970054</v>
          </cell>
          <cell r="B29">
            <v>8.2210441552887994E-2</v>
          </cell>
          <cell r="C29">
            <v>5.4138889167821676E-2</v>
          </cell>
        </row>
        <row r="30">
          <cell r="A30">
            <v>0</v>
          </cell>
          <cell r="B30">
            <v>0</v>
          </cell>
          <cell r="C30">
            <v>1.9591968699533446E-2</v>
          </cell>
        </row>
        <row r="31">
          <cell r="A31">
            <v>0</v>
          </cell>
          <cell r="B31">
            <v>0</v>
          </cell>
          <cell r="C31">
            <v>1.0635861183813714E-2</v>
          </cell>
        </row>
        <row r="32">
          <cell r="A32">
            <v>0.18719638316333254</v>
          </cell>
          <cell r="B32">
            <v>5.8215710545575117E-2</v>
          </cell>
          <cell r="C32">
            <v>3.7113997463638811E-2</v>
          </cell>
        </row>
        <row r="33">
          <cell r="A33">
            <v>1.0502326409546556</v>
          </cell>
          <cell r="B33">
            <v>7.1281148563091493E-2</v>
          </cell>
          <cell r="C33">
            <v>2.3312719326943707E-2</v>
          </cell>
        </row>
        <row r="34">
          <cell r="A34">
            <v>0.33130613121461949</v>
          </cell>
          <cell r="B34">
            <v>2.6077455220466117E-2</v>
          </cell>
          <cell r="C34">
            <v>2.4499529584573784E-2</v>
          </cell>
        </row>
        <row r="35">
          <cell r="A35">
            <v>1.4453181307066814</v>
          </cell>
          <cell r="B35">
            <v>0.11927572691132392</v>
          </cell>
          <cell r="C35">
            <v>3.9282760963061027E-2</v>
          </cell>
        </row>
        <row r="36">
          <cell r="A36">
            <v>0.32175143214965291</v>
          </cell>
          <cell r="B36">
            <v>4.2259844593741401E-2</v>
          </cell>
          <cell r="C36">
            <v>3.1081472276623463E-2</v>
          </cell>
        </row>
        <row r="37">
          <cell r="A37">
            <v>0.31839485470220935</v>
          </cell>
          <cell r="B37">
            <v>0</v>
          </cell>
          <cell r="C37">
            <v>3.1523913354136492E-2</v>
          </cell>
        </row>
        <row r="38">
          <cell r="A38">
            <v>0.36797772570858556</v>
          </cell>
          <cell r="B38">
            <v>3.3616183686547632E-2</v>
          </cell>
          <cell r="C38">
            <v>1.4361451371609759E-2</v>
          </cell>
        </row>
        <row r="39">
          <cell r="A39">
            <v>0.65555027508521935</v>
          </cell>
          <cell r="B39">
            <v>5.1179255335835061E-2</v>
          </cell>
          <cell r="C39">
            <v>3.7190690878520033E-2</v>
          </cell>
        </row>
        <row r="40">
          <cell r="A40">
            <v>0.43873190909633958</v>
          </cell>
          <cell r="B40">
            <v>0</v>
          </cell>
          <cell r="C40">
            <v>2.0552395881071186E-2</v>
          </cell>
        </row>
        <row r="41">
          <cell r="A41">
            <v>1.3329595346985257</v>
          </cell>
          <cell r="B41">
            <v>0.11185413315828359</v>
          </cell>
          <cell r="C41">
            <v>3.4763666857530302E-2</v>
          </cell>
        </row>
        <row r="42">
          <cell r="A42">
            <v>0.7213534359368774</v>
          </cell>
          <cell r="B42">
            <v>5.7928616825797509E-2</v>
          </cell>
          <cell r="C42">
            <v>6.7795998058926901E-3</v>
          </cell>
        </row>
        <row r="43">
          <cell r="A43">
            <v>0.32429886566651417</v>
          </cell>
          <cell r="B43">
            <v>5.6859624328309009E-2</v>
          </cell>
          <cell r="C43">
            <v>3.9615023598729274E-2</v>
          </cell>
        </row>
        <row r="44">
          <cell r="A44">
            <v>0.35222176647537329</v>
          </cell>
          <cell r="B44">
            <v>2.4251691577623739E-3</v>
          </cell>
          <cell r="C44">
            <v>2.1799756930003255E-2</v>
          </cell>
        </row>
        <row r="45">
          <cell r="A45">
            <v>0.24670020708396628</v>
          </cell>
          <cell r="B45">
            <v>6.0735301243375728E-2</v>
          </cell>
          <cell r="C45">
            <v>2.6818529759474255E-2</v>
          </cell>
        </row>
        <row r="46">
          <cell r="A46">
            <v>0</v>
          </cell>
          <cell r="B46">
            <v>4.7978077116418161E-3</v>
          </cell>
          <cell r="C46">
            <v>2.9262155269907192E-2</v>
          </cell>
        </row>
        <row r="47">
          <cell r="A47">
            <v>0.42698080164060659</v>
          </cell>
          <cell r="B47">
            <v>4.3027461693782819E-2</v>
          </cell>
          <cell r="C47">
            <v>3.316560768519336E-2</v>
          </cell>
        </row>
        <row r="48">
          <cell r="A48">
            <v>0</v>
          </cell>
          <cell r="B48">
            <v>1.1427630510169453E-2</v>
          </cell>
          <cell r="C48">
            <v>2.9928854495049305E-2</v>
          </cell>
        </row>
        <row r="49">
          <cell r="A49">
            <v>0.59012096570459538</v>
          </cell>
          <cell r="B49">
            <v>4.7650058369071095E-2</v>
          </cell>
          <cell r="C49">
            <v>2.4612206149968511E-2</v>
          </cell>
        </row>
        <row r="50">
          <cell r="A50">
            <v>0.83642816856531477</v>
          </cell>
          <cell r="B50">
            <v>5.1226373183776416E-2</v>
          </cell>
          <cell r="C50">
            <v>2.9156481883186189E-2</v>
          </cell>
        </row>
        <row r="51">
          <cell r="A51">
            <v>0.82986248478580016</v>
          </cell>
          <cell r="B51">
            <v>2.796230687521039E-2</v>
          </cell>
          <cell r="C51">
            <v>3.9862556652136887E-2</v>
          </cell>
        </row>
        <row r="52">
          <cell r="A52">
            <v>0.90383001355441306</v>
          </cell>
          <cell r="B52">
            <v>6.5669735892676162E-2</v>
          </cell>
          <cell r="C52">
            <v>3.4836082559420181E-2</v>
          </cell>
        </row>
        <row r="53">
          <cell r="A53">
            <v>0.17945266439718299</v>
          </cell>
          <cell r="B53">
            <v>3.1458968500262002E-2</v>
          </cell>
          <cell r="C53">
            <v>2.0778311240433008E-2</v>
          </cell>
        </row>
        <row r="54">
          <cell r="A54">
            <v>0.40986054792055393</v>
          </cell>
          <cell r="B54">
            <v>0</v>
          </cell>
          <cell r="C54">
            <v>1.2372000859806338E-2</v>
          </cell>
        </row>
        <row r="55">
          <cell r="A55">
            <v>0</v>
          </cell>
          <cell r="B55">
            <v>0</v>
          </cell>
          <cell r="C55">
            <v>2.2578479275458495E-3</v>
          </cell>
        </row>
        <row r="56">
          <cell r="A56">
            <v>0</v>
          </cell>
          <cell r="B56">
            <v>0</v>
          </cell>
          <cell r="C56">
            <v>2.4350444367175695E-2</v>
          </cell>
        </row>
        <row r="57">
          <cell r="A57">
            <v>0</v>
          </cell>
          <cell r="B57">
            <v>5.3594598418342035E-3</v>
          </cell>
          <cell r="C57">
            <v>1.725610959706474E-2</v>
          </cell>
        </row>
        <row r="58">
          <cell r="A58">
            <v>0</v>
          </cell>
          <cell r="B58">
            <v>3.1924205756003445E-2</v>
          </cell>
          <cell r="C58">
            <v>3.2765925218477807E-2</v>
          </cell>
        </row>
        <row r="59">
          <cell r="A59">
            <v>0</v>
          </cell>
          <cell r="B59">
            <v>0</v>
          </cell>
          <cell r="C59">
            <v>2.3803423211622404E-2</v>
          </cell>
        </row>
        <row r="60">
          <cell r="A60">
            <v>0.41277687423859788</v>
          </cell>
          <cell r="B60">
            <v>3.4890060513913843E-2</v>
          </cell>
          <cell r="C60">
            <v>1.6701153753764075E-2</v>
          </cell>
        </row>
        <row r="61">
          <cell r="A61">
            <v>0</v>
          </cell>
          <cell r="B61">
            <v>0</v>
          </cell>
          <cell r="C61">
            <v>2.9145160110088799E-2</v>
          </cell>
        </row>
        <row r="62">
          <cell r="A62">
            <v>0.39601680298062619</v>
          </cell>
          <cell r="B62">
            <v>4.7612392571158256E-2</v>
          </cell>
          <cell r="C62">
            <v>4.649459612730826E-2</v>
          </cell>
        </row>
        <row r="63">
          <cell r="A63">
            <v>0.8185920703354741</v>
          </cell>
          <cell r="B63">
            <v>7.0385329588807888E-2</v>
          </cell>
          <cell r="C63">
            <v>5.0319679524013526E-2</v>
          </cell>
        </row>
        <row r="64">
          <cell r="A64">
            <v>1.3657431730178566</v>
          </cell>
          <cell r="B64">
            <v>0.11760145004946171</v>
          </cell>
          <cell r="C64">
            <v>4.1702576394497454E-2</v>
          </cell>
        </row>
        <row r="65">
          <cell r="A65">
            <v>0.48765132565422165</v>
          </cell>
          <cell r="B65">
            <v>3.8537300701928644E-2</v>
          </cell>
          <cell r="C65">
            <v>1.8493950669659708E-2</v>
          </cell>
        </row>
        <row r="66">
          <cell r="A66">
            <v>0.76064891286636471</v>
          </cell>
          <cell r="B66">
            <v>4.0088820081337365E-2</v>
          </cell>
          <cell r="C66">
            <v>3.5940564202526157E-3</v>
          </cell>
        </row>
        <row r="67">
          <cell r="A67">
            <v>0.59076012408791989</v>
          </cell>
          <cell r="B67">
            <v>6.1987790381450789E-2</v>
          </cell>
          <cell r="C67">
            <v>1.5895718019282981E-2</v>
          </cell>
        </row>
        <row r="68">
          <cell r="A68">
            <v>2.0149824857413861</v>
          </cell>
          <cell r="B68">
            <v>9.0621596864891102E-2</v>
          </cell>
          <cell r="C68">
            <v>4.4487984021358687E-2</v>
          </cell>
        </row>
        <row r="69">
          <cell r="A69">
            <v>1.2222401998313104</v>
          </cell>
          <cell r="B69">
            <v>3.0453191559849935E-2</v>
          </cell>
          <cell r="C69">
            <v>1.3819406952488259E-2</v>
          </cell>
        </row>
        <row r="70">
          <cell r="A70">
            <v>0</v>
          </cell>
          <cell r="B70">
            <v>0</v>
          </cell>
          <cell r="C70">
            <v>1.1640508312225338E-2</v>
          </cell>
        </row>
        <row r="71">
          <cell r="A71">
            <v>0</v>
          </cell>
          <cell r="B71">
            <v>0</v>
          </cell>
          <cell r="C71">
            <v>8.8890001934716668E-3</v>
          </cell>
        </row>
        <row r="72">
          <cell r="A72">
            <v>0.92773272954418373</v>
          </cell>
          <cell r="B72">
            <v>2.0885290440207479E-2</v>
          </cell>
          <cell r="C72">
            <v>3.0717760553323828E-2</v>
          </cell>
        </row>
        <row r="73">
          <cell r="A73">
            <v>0.72716451468843635</v>
          </cell>
          <cell r="B73">
            <v>5.7182274216252688E-2</v>
          </cell>
          <cell r="C73">
            <v>3.0623328264368803E-2</v>
          </cell>
        </row>
        <row r="74">
          <cell r="A74">
            <v>1.6670170338077974</v>
          </cell>
          <cell r="B74">
            <v>9.9928345437209534E-2</v>
          </cell>
          <cell r="C74">
            <v>6.6746009386476124E-2</v>
          </cell>
        </row>
        <row r="75">
          <cell r="A75">
            <v>0.36761402704019036</v>
          </cell>
          <cell r="B75">
            <v>4.7570318610140896E-2</v>
          </cell>
          <cell r="C75">
            <v>2.2534223399493403E-2</v>
          </cell>
        </row>
        <row r="76">
          <cell r="A76">
            <v>0.17367415646100459</v>
          </cell>
          <cell r="B76">
            <v>4.1400411910145749E-2</v>
          </cell>
          <cell r="C76">
            <v>1.771863195187438E-2</v>
          </cell>
        </row>
        <row r="77">
          <cell r="A77">
            <v>0.84265885068561652</v>
          </cell>
          <cell r="B77">
            <v>8.4405325983193918E-2</v>
          </cell>
          <cell r="C77">
            <v>3.1370433939377426E-2</v>
          </cell>
        </row>
        <row r="78">
          <cell r="A78">
            <v>0.2824378149792377</v>
          </cell>
          <cell r="B78">
            <v>0</v>
          </cell>
          <cell r="C78">
            <v>1.0737412735146957E-2</v>
          </cell>
        </row>
        <row r="79">
          <cell r="A79">
            <v>0.81842077234757971</v>
          </cell>
          <cell r="B79">
            <v>9.30767735414363E-2</v>
          </cell>
          <cell r="C79">
            <v>4.3705830341277535E-2</v>
          </cell>
        </row>
        <row r="80">
          <cell r="A80">
            <v>0.6919450868704351</v>
          </cell>
          <cell r="B80">
            <v>1.3888331261872E-2</v>
          </cell>
          <cell r="C80">
            <v>3.7905953742123841E-2</v>
          </cell>
        </row>
        <row r="81">
          <cell r="A81">
            <v>0.16723835531650785</v>
          </cell>
          <cell r="B81">
            <v>4.1540442100065203E-2</v>
          </cell>
          <cell r="C81">
            <v>3.7393098757104393E-2</v>
          </cell>
        </row>
        <row r="82">
          <cell r="A82">
            <v>0.1925893315769461</v>
          </cell>
          <cell r="B82">
            <v>2.6164385879859465E-2</v>
          </cell>
          <cell r="C82">
            <v>2.794859627701975E-2</v>
          </cell>
        </row>
        <row r="83">
          <cell r="A83">
            <v>0</v>
          </cell>
          <cell r="B83">
            <v>2.6922112269281432E-2</v>
          </cell>
          <cell r="C83">
            <v>1.8817075503960438E-2</v>
          </cell>
        </row>
        <row r="84">
          <cell r="A84">
            <v>2.0560705853769607</v>
          </cell>
          <cell r="B84">
            <v>5.5417482296293424E-2</v>
          </cell>
          <cell r="C84">
            <v>3.5437197985846519E-2</v>
          </cell>
        </row>
        <row r="85">
          <cell r="A85">
            <v>1.5008381628237142</v>
          </cell>
          <cell r="B85">
            <v>0.1010933956334738</v>
          </cell>
          <cell r="C85">
            <v>3.8539470878366733E-2</v>
          </cell>
        </row>
        <row r="86">
          <cell r="A86">
            <v>0</v>
          </cell>
          <cell r="B86">
            <v>0</v>
          </cell>
          <cell r="C86">
            <v>7.8530044476831234E-3</v>
          </cell>
        </row>
        <row r="87">
          <cell r="A87">
            <v>0.93096788002251629</v>
          </cell>
          <cell r="B87">
            <v>5.3403324000010549E-2</v>
          </cell>
          <cell r="C87">
            <v>4.2553326103438961E-2</v>
          </cell>
        </row>
        <row r="88">
          <cell r="A88">
            <v>0.88288319156836903</v>
          </cell>
          <cell r="B88">
            <v>6.6478837496849796E-2</v>
          </cell>
          <cell r="C88">
            <v>2.8268701003814723E-2</v>
          </cell>
        </row>
        <row r="89">
          <cell r="A89">
            <v>0</v>
          </cell>
          <cell r="B89">
            <v>0</v>
          </cell>
          <cell r="C89">
            <v>2.9616810906586653E-3</v>
          </cell>
        </row>
        <row r="90">
          <cell r="A90">
            <v>0.54453997686781708</v>
          </cell>
          <cell r="B90">
            <v>0</v>
          </cell>
          <cell r="C90">
            <v>2.1038819305311353E-2</v>
          </cell>
        </row>
        <row r="91">
          <cell r="A91">
            <v>1.5519036867899352</v>
          </cell>
          <cell r="B91">
            <v>5.9733985854838162E-2</v>
          </cell>
          <cell r="C91">
            <v>2.4956133755419854E-2</v>
          </cell>
        </row>
        <row r="92">
          <cell r="A92">
            <v>0.36797854214713832</v>
          </cell>
          <cell r="B92">
            <v>1.3718287403890493E-2</v>
          </cell>
          <cell r="C92">
            <v>3.0599904298727248E-2</v>
          </cell>
        </row>
        <row r="93">
          <cell r="A93">
            <v>0.54734197279492769</v>
          </cell>
          <cell r="B93">
            <v>4.2529680438491049E-2</v>
          </cell>
          <cell r="C93">
            <v>4.4483774505867421E-2</v>
          </cell>
        </row>
        <row r="94">
          <cell r="A94">
            <v>3.1521425345876375E-2</v>
          </cell>
          <cell r="B94">
            <v>6.9946191479023923E-3</v>
          </cell>
          <cell r="C94">
            <v>2.1320777728054865E-2</v>
          </cell>
        </row>
        <row r="95">
          <cell r="A95">
            <v>0.6966263182179302</v>
          </cell>
          <cell r="B95">
            <v>6.5414486154353829E-2</v>
          </cell>
          <cell r="C95">
            <v>3.8244971655188614E-2</v>
          </cell>
        </row>
        <row r="96">
          <cell r="A96">
            <v>0.92861463380151799</v>
          </cell>
          <cell r="B96">
            <v>8.3340332758572042E-2</v>
          </cell>
          <cell r="C96">
            <v>4.2429349924120993E-2</v>
          </cell>
        </row>
        <row r="97">
          <cell r="A97">
            <v>0.25364232305300416</v>
          </cell>
          <cell r="B97">
            <v>3.3048117571236699E-2</v>
          </cell>
          <cell r="C97">
            <v>1.8426582244828075E-2</v>
          </cell>
        </row>
        <row r="98">
          <cell r="A98">
            <v>1.1120684855690484</v>
          </cell>
          <cell r="B98">
            <v>4.7883594394616799E-2</v>
          </cell>
          <cell r="C98">
            <v>1.9065033571708835E-2</v>
          </cell>
        </row>
        <row r="99">
          <cell r="A99">
            <v>0</v>
          </cell>
          <cell r="B99">
            <v>4.2080067122484202E-3</v>
          </cell>
          <cell r="C99">
            <v>1.5065561749307021E-2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1">
          <cell r="A101">
            <v>0</v>
          </cell>
          <cell r="B101">
            <v>1.3334258580356143E-2</v>
          </cell>
          <cell r="C101">
            <v>1.8021033385587158E-2</v>
          </cell>
        </row>
        <row r="102">
          <cell r="A102">
            <v>0.67604431596228287</v>
          </cell>
          <cell r="B102">
            <v>7.6724557812781674E-2</v>
          </cell>
          <cell r="C102">
            <v>2.6554724022158041E-2</v>
          </cell>
        </row>
        <row r="103">
          <cell r="A103">
            <v>0</v>
          </cell>
          <cell r="B103">
            <v>2.047403205340928E-3</v>
          </cell>
          <cell r="C103">
            <v>2.5062687413696553E-2</v>
          </cell>
        </row>
        <row r="104">
          <cell r="A104">
            <v>0.21044809404972586</v>
          </cell>
          <cell r="B104">
            <v>3.4646849567878453E-2</v>
          </cell>
          <cell r="C104">
            <v>3.6886169475609798E-2</v>
          </cell>
        </row>
        <row r="105">
          <cell r="A105">
            <v>0.58446922145812663</v>
          </cell>
          <cell r="B105">
            <v>5.3552182868685599E-2</v>
          </cell>
          <cell r="C105">
            <v>4.5404856496041909E-2</v>
          </cell>
        </row>
        <row r="106">
          <cell r="A106">
            <v>0.42877322467300183</v>
          </cell>
          <cell r="B106">
            <v>0</v>
          </cell>
          <cell r="C106">
            <v>6.0491271495207791E-3</v>
          </cell>
        </row>
        <row r="107">
          <cell r="A107">
            <v>6.263812284280329E-2</v>
          </cell>
          <cell r="B107">
            <v>7.5827183710200224E-2</v>
          </cell>
          <cell r="C107">
            <v>3.9624368520990126E-2</v>
          </cell>
        </row>
        <row r="108">
          <cell r="A108">
            <v>1.3354038250025912</v>
          </cell>
          <cell r="B108">
            <v>7.5624170963423124E-2</v>
          </cell>
          <cell r="C108">
            <v>2.9691096060930757E-2</v>
          </cell>
        </row>
        <row r="109">
          <cell r="A109">
            <v>0</v>
          </cell>
          <cell r="B109">
            <v>1.1086663575539491E-2</v>
          </cell>
          <cell r="C109">
            <v>0</v>
          </cell>
        </row>
        <row r="110">
          <cell r="A110">
            <v>0.40272193920867122</v>
          </cell>
          <cell r="B110">
            <v>5.053775779139049E-2</v>
          </cell>
          <cell r="C110">
            <v>2.5503972287839391E-3</v>
          </cell>
        </row>
        <row r="111">
          <cell r="A111">
            <v>0</v>
          </cell>
          <cell r="B111">
            <v>0</v>
          </cell>
          <cell r="C111">
            <v>1.1386342079795574E-2</v>
          </cell>
        </row>
        <row r="112">
          <cell r="A112">
            <v>0.10378809159566202</v>
          </cell>
          <cell r="B112">
            <v>1.0077405567486986E-2</v>
          </cell>
          <cell r="C112">
            <v>1.6473911217227376E-2</v>
          </cell>
        </row>
        <row r="113">
          <cell r="A113">
            <v>0</v>
          </cell>
          <cell r="B113">
            <v>0</v>
          </cell>
          <cell r="C113">
            <v>1.2277985991283023E-2</v>
          </cell>
        </row>
        <row r="114">
          <cell r="A114">
            <v>0.2776654787571966</v>
          </cell>
          <cell r="B114">
            <v>2.0129679743063223E-2</v>
          </cell>
          <cell r="C114">
            <v>2.5149815499083131E-2</v>
          </cell>
        </row>
        <row r="115">
          <cell r="A115">
            <v>0.18113151110064135</v>
          </cell>
          <cell r="B115">
            <v>0</v>
          </cell>
          <cell r="C115">
            <v>6.1502154973230166E-5</v>
          </cell>
        </row>
        <row r="116">
          <cell r="A116">
            <v>0</v>
          </cell>
          <cell r="B116">
            <v>9.5190058899399833E-3</v>
          </cell>
          <cell r="C116">
            <v>3.1135586542156146E-3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ELCE"/>
    </sheetNames>
    <sheetDataSet>
      <sheetData sheetId="0"/>
      <sheetData sheetId="1">
        <row r="14">
          <cell r="U14">
            <v>6</v>
          </cell>
        </row>
        <row r="15">
          <cell r="U1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y.parsons@OptimalA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y.parsons@OptimalAg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y.parsons@OptimalAg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ay.parsons@OptimalAg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workbookViewId="0">
      <selection activeCell="I15" sqref="I15"/>
    </sheetView>
  </sheetViews>
  <sheetFormatPr defaultRowHeight="12.75" x14ac:dyDescent="0.2"/>
  <cols>
    <col min="1" max="1" width="49.5" style="1" bestFit="1" customWidth="1"/>
    <col min="2" max="2" width="9.5" bestFit="1" customWidth="1"/>
    <col min="3" max="3" width="9.83203125" bestFit="1" customWidth="1"/>
    <col min="5" max="5" width="13.83203125" bestFit="1" customWidth="1"/>
    <col min="10" max="10" width="10.5" bestFit="1" customWidth="1"/>
    <col min="11" max="11" width="11.83203125" bestFit="1" customWidth="1"/>
    <col min="12" max="12" width="11" bestFit="1" customWidth="1"/>
  </cols>
  <sheetData>
    <row r="1" spans="1:20" ht="18.75" customHeight="1" x14ac:dyDescent="0.2">
      <c r="A1" s="32"/>
      <c r="B1" s="12"/>
      <c r="C1" s="35" t="s">
        <v>128</v>
      </c>
      <c r="D1" s="12"/>
      <c r="E1" s="35" t="s">
        <v>102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x14ac:dyDescent="0.2">
      <c r="A2" s="32"/>
      <c r="B2" s="35" t="s">
        <v>103</v>
      </c>
      <c r="C2" s="35" t="s">
        <v>105</v>
      </c>
      <c r="D2" s="35" t="s">
        <v>128</v>
      </c>
      <c r="E2" s="35" t="s">
        <v>154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x14ac:dyDescent="0.2">
      <c r="A3" s="18"/>
      <c r="B3" s="33" t="s">
        <v>104</v>
      </c>
      <c r="C3" s="33" t="s">
        <v>156</v>
      </c>
      <c r="D3" s="33" t="s">
        <v>157</v>
      </c>
      <c r="E3" s="33" t="s">
        <v>155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x14ac:dyDescent="0.2">
      <c r="A4" s="2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x14ac:dyDescent="0.2">
      <c r="A5" s="164" t="s">
        <v>101</v>
      </c>
      <c r="B5" s="241">
        <f>'LivestockMain (2)'!D15/'LivestockMain (2)'!D4</f>
        <v>0.82666666666666666</v>
      </c>
      <c r="C5" s="242">
        <f>AVERAGE('LivestockMain (2)'!D16:D17)</f>
        <v>450</v>
      </c>
      <c r="D5" s="187">
        <v>0.98</v>
      </c>
      <c r="E5" s="16">
        <f>(C5*D5)*B5</f>
        <v>364.56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2.75" customHeight="1" x14ac:dyDescent="0.2">
      <c r="A6" s="164"/>
      <c r="B6" s="16"/>
      <c r="C6" s="163"/>
      <c r="D6" s="163"/>
      <c r="E6" s="163"/>
      <c r="F6" s="3"/>
      <c r="G6" s="249" t="s">
        <v>100</v>
      </c>
      <c r="H6" s="249"/>
      <c r="I6" s="249"/>
      <c r="J6" s="249"/>
      <c r="K6" s="249"/>
      <c r="L6" s="249"/>
      <c r="M6" s="3"/>
      <c r="N6" s="3"/>
      <c r="O6" s="3"/>
      <c r="P6" s="3"/>
      <c r="Q6" s="3"/>
      <c r="R6" s="3"/>
      <c r="S6" s="3"/>
    </row>
    <row r="7" spans="1:20" ht="12.75" customHeight="1" x14ac:dyDescent="0.2">
      <c r="A7" s="26" t="s">
        <v>5</v>
      </c>
      <c r="B7" s="25"/>
      <c r="C7" s="19"/>
      <c r="D7" s="19"/>
      <c r="E7" s="20">
        <f>SUM(E5:E6)</f>
        <v>364.56</v>
      </c>
      <c r="F7" s="3"/>
      <c r="G7" s="249"/>
      <c r="H7" s="249"/>
      <c r="I7" s="249"/>
      <c r="J7" s="249"/>
      <c r="K7" s="249"/>
      <c r="L7" s="249"/>
      <c r="M7" s="3"/>
      <c r="N7" s="3"/>
      <c r="O7" s="3"/>
      <c r="P7" s="3"/>
      <c r="Q7" s="3"/>
      <c r="R7" s="3"/>
      <c r="S7" s="3"/>
    </row>
    <row r="8" spans="1:20" ht="12.75" customHeight="1" x14ac:dyDescent="0.2">
      <c r="A8" s="27" t="s">
        <v>130</v>
      </c>
      <c r="B8" s="16"/>
      <c r="C8" s="3"/>
      <c r="D8" s="3"/>
      <c r="E8" s="3"/>
      <c r="F8" s="3"/>
      <c r="G8" s="171"/>
      <c r="H8" s="171"/>
      <c r="I8" s="171"/>
      <c r="J8" s="171"/>
      <c r="K8" s="149"/>
      <c r="L8" s="149" t="s">
        <v>88</v>
      </c>
      <c r="M8" s="3"/>
      <c r="N8" s="3"/>
      <c r="O8" s="3"/>
      <c r="P8" s="3"/>
      <c r="Q8" s="3"/>
      <c r="R8" s="3"/>
      <c r="S8" s="3"/>
    </row>
    <row r="9" spans="1:20" ht="12.75" customHeight="1" x14ac:dyDescent="0.2">
      <c r="A9" s="15" t="s">
        <v>132</v>
      </c>
      <c r="B9" s="16"/>
      <c r="C9" s="3"/>
      <c r="D9" s="3"/>
      <c r="E9" s="3"/>
      <c r="F9" s="3"/>
      <c r="G9" s="171"/>
      <c r="H9" s="171"/>
      <c r="I9" s="171"/>
      <c r="J9" s="171"/>
      <c r="K9" s="150"/>
      <c r="L9" s="150" t="s">
        <v>89</v>
      </c>
      <c r="M9" s="3"/>
      <c r="N9" s="3"/>
      <c r="O9" s="3"/>
      <c r="P9" s="3"/>
      <c r="Q9" s="3"/>
      <c r="R9" s="3"/>
      <c r="S9" s="3"/>
    </row>
    <row r="10" spans="1:20" ht="13.5" thickBot="1" x14ac:dyDescent="0.25">
      <c r="A10" s="165" t="s">
        <v>131</v>
      </c>
      <c r="B10" s="16" t="s">
        <v>32</v>
      </c>
      <c r="C10" s="151"/>
      <c r="D10" s="151"/>
      <c r="E10" s="151">
        <v>20.77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ht="13.5" thickBot="1" x14ac:dyDescent="0.25">
      <c r="A11" s="165" t="s">
        <v>137</v>
      </c>
      <c r="B11" s="3" t="s">
        <v>32</v>
      </c>
      <c r="C11" s="151"/>
      <c r="D11" s="151"/>
      <c r="E11" s="151">
        <v>5.88</v>
      </c>
      <c r="F11" s="3"/>
      <c r="G11" s="250" t="s">
        <v>49</v>
      </c>
      <c r="H11" s="251"/>
      <c r="I11" s="251"/>
      <c r="J11" s="251"/>
      <c r="K11" s="251"/>
      <c r="L11" s="252"/>
      <c r="M11" s="3"/>
      <c r="N11" s="3"/>
      <c r="O11" s="3"/>
      <c r="P11" s="3"/>
      <c r="Q11" s="3"/>
      <c r="R11" s="3"/>
      <c r="S11" s="3"/>
    </row>
    <row r="12" spans="1:20" x14ac:dyDescent="0.2">
      <c r="A12" s="165" t="s">
        <v>133</v>
      </c>
      <c r="B12" s="16" t="s">
        <v>32</v>
      </c>
      <c r="C12" s="151"/>
      <c r="D12" s="151"/>
      <c r="E12" s="151">
        <v>0</v>
      </c>
      <c r="F12" s="3"/>
      <c r="G12" s="7"/>
      <c r="H12" s="8"/>
      <c r="I12" s="9" t="s">
        <v>128</v>
      </c>
      <c r="J12" s="9" t="s">
        <v>128</v>
      </c>
      <c r="K12" s="180"/>
      <c r="L12" s="10" t="s">
        <v>46</v>
      </c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165" t="s">
        <v>134</v>
      </c>
      <c r="B13" s="3" t="s">
        <v>32</v>
      </c>
      <c r="C13" s="151"/>
      <c r="D13" s="151"/>
      <c r="E13" s="151">
        <v>0</v>
      </c>
      <c r="F13" s="3"/>
      <c r="G13" s="11"/>
      <c r="H13" s="12"/>
      <c r="I13" s="5" t="s">
        <v>0</v>
      </c>
      <c r="J13" s="5" t="s">
        <v>105</v>
      </c>
      <c r="K13" s="181" t="s">
        <v>103</v>
      </c>
      <c r="L13" s="13" t="s">
        <v>47</v>
      </c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28" t="s">
        <v>135</v>
      </c>
      <c r="B14" s="25"/>
      <c r="C14" s="19"/>
      <c r="D14" s="19"/>
      <c r="E14" s="20">
        <f>SUM(E10:E13)</f>
        <v>26.65</v>
      </c>
      <c r="F14" s="3"/>
      <c r="G14" s="11"/>
      <c r="H14" s="12"/>
      <c r="I14" s="6" t="s">
        <v>158</v>
      </c>
      <c r="J14" s="6" t="s">
        <v>156</v>
      </c>
      <c r="K14" s="182" t="s">
        <v>104</v>
      </c>
      <c r="L14" s="14" t="s">
        <v>159</v>
      </c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165" t="s">
        <v>136</v>
      </c>
      <c r="B15" s="16" t="s">
        <v>32</v>
      </c>
      <c r="C15" s="163"/>
      <c r="D15" s="163"/>
      <c r="E15" s="151">
        <v>6.6</v>
      </c>
      <c r="F15" s="3"/>
      <c r="G15" s="245" t="s">
        <v>41</v>
      </c>
      <c r="H15" s="246"/>
      <c r="I15" s="188">
        <v>0.88</v>
      </c>
      <c r="J15" s="191">
        <v>410</v>
      </c>
      <c r="K15" s="183">
        <v>0.8</v>
      </c>
      <c r="L15" s="195">
        <v>215</v>
      </c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165" t="s">
        <v>138</v>
      </c>
      <c r="B16" s="16" t="s">
        <v>32</v>
      </c>
      <c r="C16" s="163"/>
      <c r="D16" s="163"/>
      <c r="E16" s="163">
        <v>24.04</v>
      </c>
      <c r="F16" s="3"/>
      <c r="G16" s="245" t="s">
        <v>40</v>
      </c>
      <c r="H16" s="246"/>
      <c r="I16" s="189">
        <v>0.98</v>
      </c>
      <c r="J16" s="44">
        <v>450</v>
      </c>
      <c r="K16" s="184">
        <v>0.83</v>
      </c>
      <c r="L16" s="196">
        <v>278.93</v>
      </c>
      <c r="M16" s="3"/>
      <c r="N16" s="3"/>
      <c r="O16" s="3"/>
      <c r="P16" s="3"/>
      <c r="Q16" s="3"/>
      <c r="R16" s="3"/>
      <c r="S16" s="3"/>
      <c r="T16" s="3"/>
    </row>
    <row r="17" spans="1:20" ht="13.5" thickBot="1" x14ac:dyDescent="0.25">
      <c r="A17" s="165" t="s">
        <v>15</v>
      </c>
      <c r="B17" s="16" t="s">
        <v>32</v>
      </c>
      <c r="C17" s="163"/>
      <c r="D17" s="163"/>
      <c r="E17" s="151">
        <v>62.4</v>
      </c>
      <c r="F17" s="3"/>
      <c r="G17" s="247" t="s">
        <v>42</v>
      </c>
      <c r="H17" s="248"/>
      <c r="I17" s="190">
        <v>1.18</v>
      </c>
      <c r="J17" s="45">
        <v>490</v>
      </c>
      <c r="K17" s="185">
        <v>0.92</v>
      </c>
      <c r="L17" s="197">
        <v>365</v>
      </c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165" t="s">
        <v>139</v>
      </c>
      <c r="B18" s="16" t="s">
        <v>32</v>
      </c>
      <c r="C18" s="166"/>
      <c r="D18" s="151"/>
      <c r="E18" s="151">
        <v>4.57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 x14ac:dyDescent="0.2">
      <c r="A19" s="165" t="s">
        <v>140</v>
      </c>
      <c r="B19" s="16" t="s">
        <v>32</v>
      </c>
      <c r="C19" s="163"/>
      <c r="D19" s="163"/>
      <c r="E19" s="151">
        <v>5.77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 x14ac:dyDescent="0.2">
      <c r="A20" s="165" t="s">
        <v>141</v>
      </c>
      <c r="B20" s="16" t="s">
        <v>32</v>
      </c>
      <c r="C20" s="163"/>
      <c r="D20" s="163"/>
      <c r="E20" s="151">
        <v>0</v>
      </c>
      <c r="F20" s="3"/>
      <c r="G20" s="153" t="s">
        <v>90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x14ac:dyDescent="0.2">
      <c r="A21" s="165" t="s">
        <v>142</v>
      </c>
      <c r="B21" s="16" t="s">
        <v>32</v>
      </c>
      <c r="C21" s="163"/>
      <c r="D21" s="163"/>
      <c r="E21" s="151">
        <v>11.53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 x14ac:dyDescent="0.2">
      <c r="A22" s="165" t="s">
        <v>143</v>
      </c>
      <c r="B22" s="16" t="s">
        <v>32</v>
      </c>
      <c r="C22" s="166"/>
      <c r="D22" s="151"/>
      <c r="E22" s="151">
        <v>13.07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x14ac:dyDescent="0.2">
      <c r="A23" s="165" t="s">
        <v>148</v>
      </c>
      <c r="B23" s="16" t="s">
        <v>32</v>
      </c>
      <c r="C23" s="163"/>
      <c r="D23" s="163"/>
      <c r="E23" s="151">
        <v>20.49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x14ac:dyDescent="0.2">
      <c r="A24" s="165" t="s">
        <v>144</v>
      </c>
      <c r="B24" s="16" t="s">
        <v>32</v>
      </c>
      <c r="C24" s="163"/>
      <c r="D24" s="163"/>
      <c r="E24" s="151">
        <v>24.87</v>
      </c>
      <c r="F24" s="3"/>
      <c r="G24" s="153" t="s">
        <v>91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x14ac:dyDescent="0.2">
      <c r="A25" s="165" t="s">
        <v>145</v>
      </c>
      <c r="B25" s="16" t="s">
        <v>32</v>
      </c>
      <c r="C25" s="163"/>
      <c r="D25" s="163"/>
      <c r="E25" s="163">
        <v>10.75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2">
      <c r="A26" s="165" t="s">
        <v>146</v>
      </c>
      <c r="B26" s="16" t="s">
        <v>32</v>
      </c>
      <c r="C26" s="163"/>
      <c r="D26" s="163"/>
      <c r="E26" s="151">
        <v>1.8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x14ac:dyDescent="0.2">
      <c r="A27" s="165" t="s">
        <v>147</v>
      </c>
      <c r="B27" s="16" t="s">
        <v>32</v>
      </c>
      <c r="C27" s="166"/>
      <c r="D27" s="151"/>
      <c r="E27" s="151"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0" x14ac:dyDescent="0.2">
      <c r="A28" s="165" t="s">
        <v>149</v>
      </c>
      <c r="B28" s="16" t="s">
        <v>32</v>
      </c>
      <c r="C28" s="163"/>
      <c r="D28" s="163"/>
      <c r="E28" s="151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x14ac:dyDescent="0.2">
      <c r="A29" s="165" t="s">
        <v>150</v>
      </c>
      <c r="B29" s="16" t="s">
        <v>32</v>
      </c>
      <c r="C29" s="163"/>
      <c r="D29" s="163"/>
      <c r="E29" s="151">
        <v>0</v>
      </c>
      <c r="F29" s="3"/>
      <c r="G29" s="174" t="s">
        <v>163</v>
      </c>
      <c r="H29" s="12"/>
      <c r="I29" s="12"/>
      <c r="J29" s="12"/>
      <c r="K29" s="198">
        <f>E33*'LivestockMain (2)'!D4/('LivestockMain (2)'!D15*C5)</f>
        <v>0.74980286738351254</v>
      </c>
      <c r="L29" s="174" t="s">
        <v>158</v>
      </c>
      <c r="M29" s="12"/>
      <c r="N29" s="3"/>
      <c r="O29" s="3"/>
      <c r="P29" s="3"/>
      <c r="Q29" s="3"/>
      <c r="R29" s="3"/>
      <c r="S29" s="3"/>
    </row>
    <row r="30" spans="1:20" x14ac:dyDescent="0.2">
      <c r="A30" s="165" t="s">
        <v>151</v>
      </c>
      <c r="B30" s="16" t="s">
        <v>32</v>
      </c>
      <c r="C30" s="163"/>
      <c r="D30" s="163"/>
      <c r="E30" s="151">
        <v>6</v>
      </c>
      <c r="F30" s="3"/>
      <c r="G30" s="172"/>
      <c r="H30" s="12"/>
      <c r="I30" s="12"/>
      <c r="J30" s="12"/>
      <c r="K30" s="12"/>
      <c r="L30" s="12"/>
      <c r="M30" s="12"/>
      <c r="N30" s="3"/>
      <c r="O30" s="3"/>
      <c r="P30" s="3"/>
      <c r="Q30" s="3"/>
      <c r="R30" s="3"/>
      <c r="S30" s="3"/>
    </row>
    <row r="31" spans="1:20" x14ac:dyDescent="0.2">
      <c r="A31" s="165" t="s">
        <v>152</v>
      </c>
      <c r="B31" s="16" t="s">
        <v>32</v>
      </c>
      <c r="C31" s="166"/>
      <c r="D31" s="151"/>
      <c r="E31" s="151">
        <v>1.4</v>
      </c>
      <c r="F31" s="3"/>
      <c r="G31" s="199" t="s">
        <v>164</v>
      </c>
      <c r="H31" s="174"/>
      <c r="I31" s="174"/>
      <c r="J31" s="174"/>
      <c r="K31" s="198">
        <f>(E33+E40+E43)*'LivestockMain (2)'!D4/('LivestockMain (2)'!D15*C5)</f>
        <v>2.3268637992831538</v>
      </c>
      <c r="L31" s="174" t="s">
        <v>158</v>
      </c>
      <c r="M31" s="12"/>
      <c r="N31" s="3"/>
      <c r="O31" s="3"/>
      <c r="P31" s="3"/>
      <c r="Q31" s="3"/>
      <c r="R31" s="3"/>
      <c r="S31" s="3"/>
    </row>
    <row r="32" spans="1:20" x14ac:dyDescent="0.2">
      <c r="A32" s="165" t="s">
        <v>153</v>
      </c>
      <c r="B32" s="16" t="s">
        <v>32</v>
      </c>
      <c r="C32" s="163"/>
      <c r="D32" s="163"/>
      <c r="E32" s="151">
        <f>('LivestockMain (2)'!D21*'LivestockMain (2)'!D20+'LivestockMain (2)'!D23*'LivestockMain (2)'!D22-'LivestockMain (2)'!D5*'LivestockMain (2)'!D7-'LivestockMain (2)'!D22*'LivestockMain (2)'!D12)/'LivestockMain (2)'!D4</f>
        <v>58.986666666666665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29" t="s">
        <v>21</v>
      </c>
      <c r="B33" s="22"/>
      <c r="C33" s="22"/>
      <c r="D33" s="22"/>
      <c r="E33" s="194">
        <f>SUM(E14:E32)</f>
        <v>278.92666666666668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3.5" thickBot="1" x14ac:dyDescent="0.25">
      <c r="A34" s="63" t="s">
        <v>54</v>
      </c>
      <c r="B34" s="61"/>
      <c r="C34" s="61"/>
      <c r="D34" s="61"/>
      <c r="E34" s="62">
        <f>E7-E33</f>
        <v>85.633333333333326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15" t="s">
        <v>22</v>
      </c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165" t="s">
        <v>160</v>
      </c>
      <c r="B36" s="3" t="s">
        <v>32</v>
      </c>
      <c r="C36" s="3"/>
      <c r="D36" s="3"/>
      <c r="E36" s="151">
        <v>73.333333333333329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165" t="s">
        <v>161</v>
      </c>
      <c r="B37" s="3" t="s">
        <v>32</v>
      </c>
      <c r="C37" s="3"/>
      <c r="D37" s="3"/>
      <c r="E37" s="151">
        <v>286.66666666666669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165" t="s">
        <v>162</v>
      </c>
      <c r="B38" s="186" t="s">
        <v>32</v>
      </c>
      <c r="C38" s="3"/>
      <c r="D38" s="3"/>
      <c r="E38" s="151">
        <v>226.66666666666666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165" t="s">
        <v>25</v>
      </c>
      <c r="B39" s="3" t="s">
        <v>32</v>
      </c>
      <c r="C39" s="3"/>
      <c r="D39" s="3"/>
      <c r="E39" s="151"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15" t="s">
        <v>26</v>
      </c>
      <c r="B40" s="3"/>
      <c r="C40" s="3"/>
      <c r="D40" s="3"/>
      <c r="E40" s="17">
        <f>SUM(E36:E39)</f>
        <v>586.66666666666663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21" t="s">
        <v>27</v>
      </c>
      <c r="B41" s="22"/>
      <c r="C41" s="22"/>
      <c r="D41" s="22"/>
      <c r="E41" s="23">
        <f>E34-E40</f>
        <v>-501.0333333333333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24" t="s">
        <v>28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167" t="s">
        <v>29</v>
      </c>
      <c r="B43" s="19" t="s">
        <v>32</v>
      </c>
      <c r="C43" s="19"/>
      <c r="D43" s="19"/>
      <c r="E43" s="152"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21" t="s">
        <v>30</v>
      </c>
      <c r="B44" s="22"/>
      <c r="C44" s="22"/>
      <c r="D44" s="22"/>
      <c r="E44" s="23">
        <f>E41-E43</f>
        <v>-501.0333333333333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2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2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2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24"/>
      <c r="B52" s="3"/>
      <c r="C52" s="3"/>
      <c r="D52" s="3"/>
      <c r="E52" s="3"/>
      <c r="G52" s="3"/>
      <c r="H52" s="3"/>
      <c r="I52" s="3"/>
      <c r="J52" s="3"/>
      <c r="K52" s="3"/>
    </row>
    <row r="53" spans="1:19" x14ac:dyDescent="0.2">
      <c r="A53" s="24"/>
      <c r="B53" s="3"/>
      <c r="C53" s="3"/>
      <c r="D53" s="3"/>
      <c r="E53" s="3"/>
      <c r="G53" s="3"/>
      <c r="H53" s="3"/>
      <c r="I53" s="3"/>
      <c r="J53" s="3"/>
      <c r="K53" s="3"/>
    </row>
    <row r="54" spans="1:19" x14ac:dyDescent="0.2">
      <c r="A54" s="24"/>
      <c r="B54" s="3"/>
      <c r="C54" s="3"/>
      <c r="D54" s="3"/>
      <c r="E54" s="3"/>
      <c r="G54" s="3"/>
      <c r="H54" s="3"/>
      <c r="I54" s="3"/>
      <c r="J54" s="3"/>
      <c r="K54" s="3"/>
    </row>
    <row r="55" spans="1:19" x14ac:dyDescent="0.2">
      <c r="A55" s="15"/>
      <c r="B55" s="3"/>
      <c r="C55" s="3"/>
      <c r="D55" s="3"/>
      <c r="E55" s="3"/>
      <c r="G55" s="3"/>
      <c r="H55" s="3"/>
      <c r="I55" s="3"/>
      <c r="J55" s="3"/>
      <c r="K55" s="3"/>
    </row>
    <row r="56" spans="1:19" x14ac:dyDescent="0.2">
      <c r="A56" s="15"/>
      <c r="B56" s="3"/>
      <c r="C56" s="3"/>
      <c r="D56" s="3"/>
      <c r="E56" s="3"/>
      <c r="G56" s="3"/>
      <c r="H56" s="3"/>
      <c r="I56" s="3"/>
      <c r="J56" s="3"/>
      <c r="K56" s="3"/>
    </row>
    <row r="57" spans="1:19" x14ac:dyDescent="0.2">
      <c r="A57" s="15"/>
      <c r="B57" s="3"/>
      <c r="C57" s="3"/>
      <c r="D57" s="3"/>
      <c r="E57" s="3"/>
      <c r="G57" s="3"/>
      <c r="H57" s="3"/>
      <c r="I57" s="3"/>
      <c r="J57" s="3"/>
      <c r="K57" s="3"/>
    </row>
    <row r="58" spans="1:19" x14ac:dyDescent="0.2">
      <c r="A58" s="15"/>
      <c r="B58" s="3"/>
      <c r="C58" s="3"/>
      <c r="D58" s="3"/>
      <c r="E58" s="3"/>
      <c r="G58" s="3"/>
      <c r="H58" s="3"/>
      <c r="I58" s="3"/>
      <c r="J58" s="3"/>
      <c r="K58" s="3"/>
    </row>
    <row r="59" spans="1:19" x14ac:dyDescent="0.2">
      <c r="A59" s="15"/>
      <c r="B59" s="3"/>
      <c r="C59" s="3"/>
      <c r="D59" s="3"/>
      <c r="E59" s="3"/>
      <c r="G59" s="3"/>
      <c r="H59" s="3"/>
      <c r="I59" s="3"/>
      <c r="J59" s="3"/>
      <c r="K59" s="3"/>
    </row>
  </sheetData>
  <sheetProtection password="ECB2" sheet="1" objects="1" scenarios="1" selectLockedCells="1"/>
  <mergeCells count="5">
    <mergeCell ref="G15:H15"/>
    <mergeCell ref="G16:H16"/>
    <mergeCell ref="G17:H17"/>
    <mergeCell ref="G6:L7"/>
    <mergeCell ref="G11:L11"/>
  </mergeCells>
  <phoneticPr fontId="2" type="noConversion"/>
  <hyperlinks>
    <hyperlink ref="L9" r:id="rId1"/>
  </hyperlinks>
  <pageMargins left="0.75" right="0.75" top="1" bottom="1" header="0.5" footer="0.5"/>
  <pageSetup scale="77" orientation="landscape" horizontalDpi="300" verticalDpi="300" r:id="rId2"/>
  <headerFooter alignWithMargins="0"/>
  <ignoredErrors>
    <ignoredError sqref="C5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3"/>
  <sheetViews>
    <sheetView workbookViewId="0">
      <selection activeCell="L4" sqref="L4"/>
    </sheetView>
  </sheetViews>
  <sheetFormatPr defaultRowHeight="12.75" x14ac:dyDescent="0.2"/>
  <cols>
    <col min="1" max="1" width="49.5" style="1" bestFit="1" customWidth="1"/>
    <col min="2" max="2" width="6.5" bestFit="1" customWidth="1"/>
    <col min="3" max="3" width="9.83203125" bestFit="1" customWidth="1"/>
    <col min="12" max="12" width="11.33203125" bestFit="1" customWidth="1"/>
    <col min="14" max="14" width="12.83203125" bestFit="1" customWidth="1"/>
  </cols>
  <sheetData>
    <row r="1" spans="1:21" x14ac:dyDescent="0.2">
      <c r="A1" s="32"/>
      <c r="B1" s="12"/>
      <c r="C1" s="35" t="s">
        <v>128</v>
      </c>
      <c r="D1" s="12"/>
      <c r="E1" s="35" t="s">
        <v>102</v>
      </c>
      <c r="F1" s="49"/>
      <c r="G1" s="4"/>
      <c r="H1" s="4"/>
      <c r="I1" s="4"/>
      <c r="J1" s="4" t="str">
        <f t="shared" ref="J1:J3" si="0">C1</f>
        <v>Average</v>
      </c>
      <c r="K1" s="4"/>
      <c r="L1" s="4" t="s">
        <v>46</v>
      </c>
      <c r="M1" s="4" t="s">
        <v>46</v>
      </c>
      <c r="N1" s="4" t="s">
        <v>50</v>
      </c>
      <c r="O1" s="4"/>
      <c r="P1" s="49"/>
      <c r="Q1" s="49"/>
      <c r="R1" s="49"/>
      <c r="S1" s="49"/>
      <c r="T1" s="49"/>
      <c r="U1" s="49"/>
    </row>
    <row r="2" spans="1:21" x14ac:dyDescent="0.2">
      <c r="A2" s="32"/>
      <c r="B2" s="35" t="s">
        <v>103</v>
      </c>
      <c r="C2" s="35" t="s">
        <v>105</v>
      </c>
      <c r="D2" s="35" t="s">
        <v>128</v>
      </c>
      <c r="E2" s="35" t="s">
        <v>154</v>
      </c>
      <c r="F2" s="49"/>
      <c r="G2" s="5"/>
      <c r="H2" s="5" t="s">
        <v>96</v>
      </c>
      <c r="I2" s="5" t="str">
        <f>D2</f>
        <v>Average</v>
      </c>
      <c r="J2" s="5" t="str">
        <f t="shared" si="0"/>
        <v>Weight</v>
      </c>
      <c r="K2" s="5" t="str">
        <f>B2</f>
        <v>Weaning</v>
      </c>
      <c r="L2" s="5" t="s">
        <v>47</v>
      </c>
      <c r="M2" s="5" t="s">
        <v>55</v>
      </c>
      <c r="N2" s="5" t="s">
        <v>51</v>
      </c>
      <c r="O2" s="5" t="str">
        <f>H2</f>
        <v>Random</v>
      </c>
      <c r="P2" s="49"/>
      <c r="Q2" s="49"/>
      <c r="R2" s="49"/>
      <c r="S2" s="49"/>
      <c r="T2" s="49"/>
      <c r="U2" s="49"/>
    </row>
    <row r="3" spans="1:21" x14ac:dyDescent="0.2">
      <c r="A3" s="18"/>
      <c r="B3" s="33" t="s">
        <v>104</v>
      </c>
      <c r="C3" s="33" t="s">
        <v>156</v>
      </c>
      <c r="D3" s="33" t="s">
        <v>157</v>
      </c>
      <c r="E3" s="33" t="s">
        <v>155</v>
      </c>
      <c r="F3" s="49"/>
      <c r="G3" s="6" t="s">
        <v>53</v>
      </c>
      <c r="H3" s="6" t="s">
        <v>97</v>
      </c>
      <c r="I3" s="6" t="str">
        <f>D3</f>
        <v>Price/lb.</v>
      </c>
      <c r="J3" s="6" t="str">
        <f t="shared" si="0"/>
        <v>(lbs.)</v>
      </c>
      <c r="K3" s="6" t="str">
        <f>B3</f>
        <v>%</v>
      </c>
      <c r="L3" s="6" t="s">
        <v>48</v>
      </c>
      <c r="M3" s="6" t="s">
        <v>56</v>
      </c>
      <c r="N3" s="6" t="s">
        <v>52</v>
      </c>
      <c r="O3" s="6" t="str">
        <f>H3</f>
        <v>Draw</v>
      </c>
      <c r="P3" s="156"/>
      <c r="Q3" s="49"/>
      <c r="R3" s="49"/>
      <c r="S3" s="49"/>
      <c r="T3" s="49"/>
      <c r="U3" s="49"/>
    </row>
    <row r="4" spans="1:21" x14ac:dyDescent="0.2">
      <c r="A4" s="24" t="s">
        <v>2</v>
      </c>
      <c r="B4" s="3"/>
      <c r="C4" s="3"/>
      <c r="D4" s="3"/>
      <c r="E4" s="3"/>
      <c r="F4" s="49"/>
      <c r="G4">
        <v>1</v>
      </c>
      <c r="H4">
        <f t="shared" ref="H4:H67" si="1">G4/1000</f>
        <v>1E-3</v>
      </c>
      <c r="I4">
        <f>IF(Price!$AB$12&gt;Price!$AB$11,BETAINV(H4,Price!$AB$19,Price!$AB$20,Price!$AB$11,Price!$AB$12),Price!$AB$11)</f>
        <v>0.8895442462377906</v>
      </c>
      <c r="J4">
        <f>IF(Weight!$AB$12&gt;Weight!$AB$11,BETAINV(H4,Weight!$AB$19,Weight!$AB$20,Weight!$AB$11,Weight!$AB$12),Weight!$AB$11)</f>
        <v>416.13236342615096</v>
      </c>
      <c r="K4">
        <f>IF(Wean!$AB$12&gt;Wean!$AB$11,BETAINV(H4,Wean!$AB$19,Wean!$AB$20,Wean!$AB$11,Wean!$AB$12),Wean!$AB$11)</f>
        <v>0.80184880060824015</v>
      </c>
      <c r="L4">
        <f>IF(Costs!$AB$12&gt;Costs!$AB$11,BETAINV(H4,Costs!$AB$19,Costs!$AB$20,Costs!$AB$11,Costs!$AB$12),Costs!$AB$11)</f>
        <v>223.31025464243328</v>
      </c>
      <c r="M4">
        <f>I4*J4*K4-L4</f>
        <v>73.508632104875289</v>
      </c>
      <c r="N4">
        <f t="shared" ref="N4:N67" si="2">M4-$E$40-$E$43</f>
        <v>-513.15803456179128</v>
      </c>
      <c r="O4">
        <f t="shared" ref="O4:O67" si="3">H4</f>
        <v>1E-3</v>
      </c>
      <c r="P4" s="49"/>
      <c r="Q4" s="49"/>
      <c r="R4" s="49"/>
      <c r="S4" s="49"/>
      <c r="T4" s="49"/>
      <c r="U4" s="49"/>
    </row>
    <row r="5" spans="1:21" x14ac:dyDescent="0.2">
      <c r="A5" s="164" t="s">
        <v>101</v>
      </c>
      <c r="B5" s="192">
        <f>'LivestockMain (2)'!D15/'LivestockMain (2)'!D4</f>
        <v>0.82666666666666666</v>
      </c>
      <c r="C5" s="193">
        <f>AVERAGE('LivestockMain (2)'!D16:D17)</f>
        <v>450</v>
      </c>
      <c r="D5" s="187">
        <v>0.98</v>
      </c>
      <c r="E5" s="16">
        <f>(C5*D5)*B5</f>
        <v>364.56</v>
      </c>
      <c r="F5" s="49"/>
      <c r="G5">
        <v>2</v>
      </c>
      <c r="H5">
        <f t="shared" si="1"/>
        <v>2E-3</v>
      </c>
      <c r="I5">
        <f>IF(Price!$AB$12&gt;Price!$AB$11,BETAINV(H5,Price!$AB$19,Price!$AB$20,Price!$AB$11,Price!$AB$12),Price!$AB$11)</f>
        <v>0.89218376410963296</v>
      </c>
      <c r="J5">
        <f>IF(Weight!$AB$12&gt;Weight!$AB$11,BETAINV($H5,Weight!$AB$19,Weight!$AB$20,Weight!$AB$11,Weight!$AB$12),Weight!$AB$11)</f>
        <v>417.36482249860416</v>
      </c>
      <c r="K5">
        <f>IF(Wean!$AB$12&gt;Wean!$AB$11,BETAINV($H5,Wean!$AB$19,Wean!$AB$20,Wean!$AB$11,Wean!$AB$12),Wean!$AB$11)</f>
        <v>0.80250341820385118</v>
      </c>
      <c r="L5">
        <f>IF(Costs!$AB$12&gt;Costs!$AB$11,BETAINV(H5,Costs!$AB$19,Costs!$AB$20,Costs!$AB$11,Costs!$AB$12),Costs!$AB$11)</f>
        <v>225.18981925104003</v>
      </c>
      <c r="M5">
        <f t="shared" ref="M5:M68" si="4">I5*J5*K5-L5</f>
        <v>73.635263543121937</v>
      </c>
      <c r="N5">
        <f t="shared" si="2"/>
        <v>-513.03140312354469</v>
      </c>
      <c r="O5">
        <f t="shared" si="3"/>
        <v>2E-3</v>
      </c>
      <c r="P5" s="49"/>
      <c r="Q5" s="49"/>
      <c r="R5" s="49"/>
      <c r="S5" s="49"/>
      <c r="T5" s="49"/>
      <c r="U5" s="49"/>
    </row>
    <row r="6" spans="1:21" x14ac:dyDescent="0.2">
      <c r="A6" s="164"/>
      <c r="B6" s="16"/>
      <c r="C6" s="3"/>
      <c r="D6" s="3"/>
      <c r="E6" s="163"/>
      <c r="F6" s="49"/>
      <c r="G6">
        <v>3</v>
      </c>
      <c r="H6">
        <f t="shared" si="1"/>
        <v>3.0000000000000001E-3</v>
      </c>
      <c r="I6">
        <f>IF(Price!$AB$12&gt;Price!$AB$11,BETAINV(H6,Price!$AB$19,Price!$AB$20,Price!$AB$11,Price!$AB$12),Price!$AB$11)</f>
        <v>0.89406979271694764</v>
      </c>
      <c r="J6">
        <f>IF(Weight!$AB$12&gt;Weight!$AB$11,BETAINV(H6,Weight!$AB$19,Weight!$AB$20,Weight!$AB$11,Weight!$AB$12),Weight!$AB$11)</f>
        <v>418.20603963543658</v>
      </c>
      <c r="K6">
        <f>IF(Wean!$AB$12&gt;Wean!$AB$11,BETAINV(H6,Wean!$AB$19,Wean!$AB$20,Wean!$AB$11,Wean!$AB$12),Wean!$AB$11)</f>
        <v>0.80299205377476124</v>
      </c>
      <c r="L6">
        <f>IF(Costs!$AB$12&gt;Costs!$AB$11,BETAINV(H6,Costs!$AB$19,Costs!$AB$20,Costs!$AB$11,Costs!$AB$12),Costs!$AB$11)</f>
        <v>226.49315628839091</v>
      </c>
      <c r="M6">
        <f t="shared" si="4"/>
        <v>73.749898472558442</v>
      </c>
      <c r="N6">
        <f t="shared" si="2"/>
        <v>-512.91676819410816</v>
      </c>
      <c r="O6">
        <f t="shared" si="3"/>
        <v>3.0000000000000001E-3</v>
      </c>
      <c r="P6" s="49"/>
      <c r="Q6" s="49"/>
      <c r="R6" s="49"/>
      <c r="S6" s="49"/>
      <c r="T6" s="49"/>
      <c r="U6" s="49"/>
    </row>
    <row r="7" spans="1:21" x14ac:dyDescent="0.2">
      <c r="A7" s="26" t="s">
        <v>5</v>
      </c>
      <c r="B7" s="25"/>
      <c r="C7" s="19"/>
      <c r="D7" s="19"/>
      <c r="E7" s="20">
        <f>SUM(E5:E6)</f>
        <v>364.56</v>
      </c>
      <c r="F7" s="49"/>
      <c r="G7">
        <v>4</v>
      </c>
      <c r="H7">
        <f t="shared" si="1"/>
        <v>4.0000000000000001E-3</v>
      </c>
      <c r="I7">
        <f>IF(Price!$AB$12&gt;Price!$AB$11,BETAINV(H7,Price!$AB$19,Price!$AB$20,Price!$AB$11,Price!$AB$12),Price!$AB$11)</f>
        <v>0.89559175068307573</v>
      </c>
      <c r="J7">
        <f>IF(Weight!$AB$12&gt;Weight!$AB$11,BETAINV(H7,Weight!$AB$19,Weight!$AB$20,Weight!$AB$11,Weight!$AB$12),Weight!$AB$11)</f>
        <v>418.86535433444874</v>
      </c>
      <c r="K7">
        <f>IF(Wean!$AB$12&gt;Wean!$AB$11,BETAINV(H7,Wean!$AB$19,Wean!$AB$20,Wean!$AB$11,Wean!$AB$12),Wean!$AB$11)</f>
        <v>0.80339743075017245</v>
      </c>
      <c r="L7">
        <f>IF(Costs!$AB$12&gt;Costs!$AB$11,BETAINV(H7,Costs!$AB$19,Costs!$AB$20,Costs!$AB$11,Costs!$AB$12),Costs!$AB$11)</f>
        <v>227.52504499309237</v>
      </c>
      <c r="M7">
        <f t="shared" si="4"/>
        <v>73.855325999629542</v>
      </c>
      <c r="N7">
        <f t="shared" si="2"/>
        <v>-512.81134066703703</v>
      </c>
      <c r="O7">
        <f t="shared" si="3"/>
        <v>4.0000000000000001E-3</v>
      </c>
      <c r="P7" s="49"/>
      <c r="Q7" s="49"/>
      <c r="R7" s="49"/>
      <c r="S7" s="49"/>
      <c r="T7" s="49"/>
      <c r="U7" s="49"/>
    </row>
    <row r="8" spans="1:21" x14ac:dyDescent="0.2">
      <c r="A8" s="27" t="s">
        <v>130</v>
      </c>
      <c r="B8" s="16"/>
      <c r="C8" s="3"/>
      <c r="D8" s="3"/>
      <c r="E8" s="3"/>
      <c r="F8" s="49"/>
      <c r="G8">
        <v>5</v>
      </c>
      <c r="H8">
        <f t="shared" si="1"/>
        <v>5.0000000000000001E-3</v>
      </c>
      <c r="I8">
        <f>IF(Price!$AB$12&gt;Price!$AB$11,BETAINV(H8,Price!$AB$19,Price!$AB$20,Price!$AB$11,Price!$AB$12),Price!$AB$11)</f>
        <v>0.89689130525673255</v>
      </c>
      <c r="J8">
        <f>IF(Weight!$AB$12&gt;Weight!$AB$11,BETAINV(H8,Weight!$AB$19,Weight!$AB$20,Weight!$AB$11,Weight!$AB$12),Weight!$AB$11)</f>
        <v>419.41630013351613</v>
      </c>
      <c r="K8">
        <f>IF(Wean!$AB$12&gt;Wean!$AB$11,BETAINV(H8,Wean!$AB$19,Wean!$AB$20,Wean!$AB$11,Wean!$AB$12),Wean!$AB$11)</f>
        <v>0.80375069286055578</v>
      </c>
      <c r="L8">
        <f>IF(Costs!$AB$12&gt;Costs!$AB$11,BETAINV(H8,Costs!$AB$19,Costs!$AB$20,Costs!$AB$11,Costs!$AB$12),Costs!$AB$11)</f>
        <v>228.39382609781043</v>
      </c>
      <c r="M8">
        <f t="shared" si="4"/>
        <v>73.953741457553548</v>
      </c>
      <c r="N8">
        <f t="shared" si="2"/>
        <v>-512.71292520911311</v>
      </c>
      <c r="O8">
        <f t="shared" si="3"/>
        <v>5.0000000000000001E-3</v>
      </c>
      <c r="P8" s="49"/>
      <c r="Q8" s="49"/>
      <c r="R8" s="49"/>
      <c r="S8" s="49"/>
      <c r="T8" s="49"/>
      <c r="U8" s="49"/>
    </row>
    <row r="9" spans="1:21" x14ac:dyDescent="0.2">
      <c r="A9" s="15" t="s">
        <v>132</v>
      </c>
      <c r="B9" s="16"/>
      <c r="C9" s="3"/>
      <c r="D9" s="3"/>
      <c r="E9" s="3"/>
      <c r="F9" s="49"/>
      <c r="G9">
        <v>6</v>
      </c>
      <c r="H9">
        <f t="shared" si="1"/>
        <v>6.0000000000000001E-3</v>
      </c>
      <c r="I9">
        <f>IF(Price!$AB$12&gt;Price!$AB$11,BETAINV(H9,Price!$AB$19,Price!$AB$20,Price!$AB$11,Price!$AB$12),Price!$AB$11)</f>
        <v>0.89803814361300804</v>
      </c>
      <c r="J9">
        <f>IF(Weight!$AB$12&gt;Weight!$AB$11,BETAINV(H9,Weight!$AB$19,Weight!$AB$20,Weight!$AB$11,Weight!$AB$12),Weight!$AB$11)</f>
        <v>419.89421847465229</v>
      </c>
      <c r="K9">
        <f>IF(Wean!$AB$12&gt;Wean!$AB$11,BETAINV(H9,Wean!$AB$19,Wean!$AB$20,Wean!$AB$11,Wean!$AB$12),Wean!$AB$11)</f>
        <v>0.80406751216849115</v>
      </c>
      <c r="L9">
        <f>IF(Costs!$AB$12&gt;Costs!$AB$11,BETAINV(H9,Costs!$AB$19,Costs!$AB$20,Costs!$AB$11,Costs!$AB$12),Costs!$AB$11)</f>
        <v>229.15198299713921</v>
      </c>
      <c r="M9">
        <f t="shared" si="4"/>
        <v>74.046618236660322</v>
      </c>
      <c r="N9">
        <f t="shared" si="2"/>
        <v>-512.62004843000636</v>
      </c>
      <c r="O9">
        <f t="shared" si="3"/>
        <v>6.0000000000000001E-3</v>
      </c>
      <c r="P9" s="49"/>
      <c r="Q9" s="49"/>
      <c r="R9" s="49"/>
      <c r="S9" s="49"/>
      <c r="T9" s="49"/>
      <c r="U9" s="49"/>
    </row>
    <row r="10" spans="1:21" x14ac:dyDescent="0.2">
      <c r="A10" s="165" t="s">
        <v>131</v>
      </c>
      <c r="B10" s="16" t="s">
        <v>32</v>
      </c>
      <c r="C10" s="151"/>
      <c r="D10" s="151"/>
      <c r="E10" s="16">
        <v>20.77</v>
      </c>
      <c r="F10" s="49"/>
      <c r="G10">
        <v>7</v>
      </c>
      <c r="H10">
        <f t="shared" si="1"/>
        <v>7.0000000000000001E-3</v>
      </c>
      <c r="I10">
        <f>IF(Price!$AB$12&gt;Price!$AB$11,BETAINV(H10,Price!$AB$19,Price!$AB$20,Price!$AB$11,Price!$AB$12),Price!$AB$11)</f>
        <v>0.89907236951389602</v>
      </c>
      <c r="J10">
        <f>IF(Weight!$AB$12&gt;Weight!$AB$11,BETAINV(H10,Weight!$AB$19,Weight!$AB$20,Weight!$AB$11,Weight!$AB$12),Weight!$AB$11)</f>
        <v>420.31909176084099</v>
      </c>
      <c r="K10">
        <f>IF(Wean!$AB$12&gt;Wean!$AB$11,BETAINV(H10,Wean!$AB$19,Wean!$AB$20,Wean!$AB$11,Wean!$AB$12),Wean!$AB$11)</f>
        <v>0.80435706476295155</v>
      </c>
      <c r="L10">
        <f>IF(Costs!$AB$12&gt;Costs!$AB$11,BETAINV(H10,Costs!$AB$19,Costs!$AB$20,Costs!$AB$11,Costs!$AB$12),Costs!$AB$11)</f>
        <v>229.82936939550081</v>
      </c>
      <c r="M10">
        <f t="shared" si="4"/>
        <v>74.134978960042304</v>
      </c>
      <c r="N10">
        <f t="shared" si="2"/>
        <v>-512.53168770662433</v>
      </c>
      <c r="O10">
        <f t="shared" si="3"/>
        <v>7.0000000000000001E-3</v>
      </c>
      <c r="P10" s="49"/>
      <c r="Q10" s="49"/>
      <c r="R10" s="49"/>
      <c r="S10" s="49"/>
      <c r="T10" s="49"/>
      <c r="U10" s="49"/>
    </row>
    <row r="11" spans="1:21" x14ac:dyDescent="0.2">
      <c r="A11" s="165" t="s">
        <v>137</v>
      </c>
      <c r="B11" s="3" t="s">
        <v>32</v>
      </c>
      <c r="C11" s="151"/>
      <c r="D11" s="151"/>
      <c r="E11" s="16">
        <v>5.88</v>
      </c>
      <c r="F11" s="49"/>
      <c r="G11">
        <v>8</v>
      </c>
      <c r="H11">
        <f t="shared" si="1"/>
        <v>8.0000000000000002E-3</v>
      </c>
      <c r="I11">
        <f>IF(Price!$AB$12&gt;Price!$AB$11,BETAINV(H11,Price!$AB$19,Price!$AB$20,Price!$AB$11,Price!$AB$12),Price!$AB$11)</f>
        <v>0.90001944854459626</v>
      </c>
      <c r="J11">
        <f>IF(Weight!$AB$12&gt;Weight!$AB$11,BETAINV(H11,Weight!$AB$19,Weight!$AB$20,Weight!$AB$11,Weight!$AB$12),Weight!$AB$11)</f>
        <v>420.70342825936012</v>
      </c>
      <c r="K11">
        <f>IF(Wean!$AB$12&gt;Wean!$AB$11,BETAINV(H11,Wean!$AB$19,Wean!$AB$20,Wean!$AB$11,Wean!$AB$12),Wean!$AB$11)</f>
        <v>0.80462525944287722</v>
      </c>
      <c r="L11">
        <f>IF(Costs!$AB$12&gt;Costs!$AB$11,BETAINV(H11,Costs!$AB$19,Costs!$AB$20,Costs!$AB$11,Costs!$AB$12),Costs!$AB$11)</f>
        <v>230.44476415508171</v>
      </c>
      <c r="M11">
        <f t="shared" si="4"/>
        <v>74.219563945147002</v>
      </c>
      <c r="N11">
        <f t="shared" si="2"/>
        <v>-512.44710272151963</v>
      </c>
      <c r="O11">
        <f t="shared" si="3"/>
        <v>8.0000000000000002E-3</v>
      </c>
      <c r="P11" s="49"/>
      <c r="Q11" s="49"/>
      <c r="R11" s="49"/>
      <c r="S11" s="49"/>
      <c r="T11" s="49"/>
      <c r="U11" s="49"/>
    </row>
    <row r="12" spans="1:21" x14ac:dyDescent="0.2">
      <c r="A12" s="165" t="s">
        <v>133</v>
      </c>
      <c r="B12" s="16" t="s">
        <v>32</v>
      </c>
      <c r="C12" s="151"/>
      <c r="D12" s="151"/>
      <c r="E12" s="16">
        <f>C12*D12</f>
        <v>0</v>
      </c>
      <c r="F12" s="49"/>
      <c r="G12">
        <v>9</v>
      </c>
      <c r="H12">
        <f t="shared" si="1"/>
        <v>8.9999999999999993E-3</v>
      </c>
      <c r="I12">
        <f>IF(Price!$AB$12&gt;Price!$AB$11,BETAINV(H12,Price!$AB$19,Price!$AB$20,Price!$AB$11,Price!$AB$12),Price!$AB$11)</f>
        <v>0.90089668949742541</v>
      </c>
      <c r="J12">
        <f>IF(Weight!$AB$12&gt;Weight!$AB$11,BETAINV(H12,Weight!$AB$19,Weight!$AB$20,Weight!$AB$11,Weight!$AB$12),Weight!$AB$11)</f>
        <v>421.05562777560402</v>
      </c>
      <c r="K12">
        <f>IF(Wean!$AB$12&gt;Wean!$AB$11,BETAINV(H12,Wean!$AB$19,Wean!$AB$20,Wean!$AB$11,Wean!$AB$12),Wean!$AB$11)</f>
        <v>0.80487615991940897</v>
      </c>
      <c r="L12">
        <f>IF(Costs!$AB$12&gt;Costs!$AB$11,BETAINV(H12,Costs!$AB$19,Costs!$AB$20,Costs!$AB$11,Costs!$AB$12),Costs!$AB$11)</f>
        <v>231.01083012290161</v>
      </c>
      <c r="M12">
        <f t="shared" si="4"/>
        <v>74.300928945551846</v>
      </c>
      <c r="N12">
        <f t="shared" si="2"/>
        <v>-512.36573772111478</v>
      </c>
      <c r="O12">
        <f t="shared" si="3"/>
        <v>8.9999999999999993E-3</v>
      </c>
      <c r="P12" s="49"/>
      <c r="Q12" s="49"/>
      <c r="R12" s="49"/>
      <c r="S12" s="49"/>
      <c r="T12" s="49"/>
      <c r="U12" s="49"/>
    </row>
    <row r="13" spans="1:21" x14ac:dyDescent="0.2">
      <c r="A13" s="165" t="s">
        <v>134</v>
      </c>
      <c r="B13" s="3" t="s">
        <v>32</v>
      </c>
      <c r="C13" s="151"/>
      <c r="D13" s="151"/>
      <c r="E13" s="16">
        <f>C13*D13</f>
        <v>0</v>
      </c>
      <c r="F13" s="49"/>
      <c r="G13">
        <v>10</v>
      </c>
      <c r="H13">
        <f t="shared" si="1"/>
        <v>0.01</v>
      </c>
      <c r="I13">
        <f>IF(Price!$AB$12&gt;Price!$AB$11,BETAINV(H13,Price!$AB$19,Price!$AB$20,Price!$AB$11,Price!$AB$12),Price!$AB$11)</f>
        <v>0.90171646055341803</v>
      </c>
      <c r="J13">
        <f>IF(Weight!$AB$12&gt;Weight!$AB$11,BETAINV(H13,Weight!$AB$19,Weight!$AB$20,Weight!$AB$11,Weight!$AB$12),Weight!$AB$11)</f>
        <v>421.38163016054858</v>
      </c>
      <c r="K13">
        <f>IF(Wean!$AB$12&gt;Wean!$AB$11,BETAINV(H13,Wean!$AB$19,Wean!$AB$20,Wean!$AB$11,Wean!$AB$12),Wean!$AB$11)</f>
        <v>0.80511269962070375</v>
      </c>
      <c r="L13">
        <f>IF(Costs!$AB$12&gt;Costs!$AB$11,BETAINV(H13,Costs!$AB$19,Costs!$AB$20,Costs!$AB$11,Costs!$AB$12),Costs!$AB$11)</f>
        <v>231.53655373388193</v>
      </c>
      <c r="M13">
        <f t="shared" si="4"/>
        <v>74.379503807891126</v>
      </c>
      <c r="N13">
        <f t="shared" si="2"/>
        <v>-512.28716285877545</v>
      </c>
      <c r="O13">
        <f t="shared" si="3"/>
        <v>0.01</v>
      </c>
      <c r="P13" s="49"/>
      <c r="Q13" s="49"/>
      <c r="R13" s="49"/>
      <c r="S13" s="49"/>
      <c r="T13" s="49"/>
      <c r="U13" s="49"/>
    </row>
    <row r="14" spans="1:21" x14ac:dyDescent="0.2">
      <c r="A14" s="28" t="s">
        <v>135</v>
      </c>
      <c r="B14" s="25"/>
      <c r="C14" s="19"/>
      <c r="D14" s="19"/>
      <c r="E14" s="20">
        <f>SUM(E10:E13)</f>
        <v>26.65</v>
      </c>
      <c r="F14" s="49"/>
      <c r="G14">
        <v>11</v>
      </c>
      <c r="H14">
        <f t="shared" si="1"/>
        <v>1.0999999999999999E-2</v>
      </c>
      <c r="I14">
        <f>IF(Price!$AB$12&gt;Price!$AB$11,BETAINV(H14,Price!$AB$19,Price!$AB$20,Price!$AB$11,Price!$AB$12),Price!$AB$11)</f>
        <v>0.90248794560284795</v>
      </c>
      <c r="J14">
        <f>IF(Weight!$AB$12&gt;Weight!$AB$11,BETAINV(H14,Weight!$AB$19,Weight!$AB$20,Weight!$AB$11,Weight!$AB$12),Weight!$AB$11)</f>
        <v>421.68580561934687</v>
      </c>
      <c r="K14">
        <f>IF(Wean!$AB$12&gt;Wean!$AB$11,BETAINV(H14,Wean!$AB$19,Wean!$AB$20,Wean!$AB$11,Wean!$AB$12),Wean!$AB$11)</f>
        <v>0.80533707630806661</v>
      </c>
      <c r="L14">
        <f>IF(Costs!$AB$12&gt;Costs!$AB$11,BETAINV(H14,Costs!$AB$19,Costs!$AB$20,Costs!$AB$11,Costs!$AB$12),Costs!$AB$11)</f>
        <v>232.02856754204996</v>
      </c>
      <c r="M14">
        <f t="shared" si="4"/>
        <v>74.455629264986243</v>
      </c>
      <c r="N14">
        <f t="shared" si="2"/>
        <v>-512.21103740168041</v>
      </c>
      <c r="O14">
        <f t="shared" si="3"/>
        <v>1.0999999999999999E-2</v>
      </c>
      <c r="P14" s="49"/>
      <c r="Q14" s="49"/>
      <c r="R14" s="49"/>
      <c r="S14" s="49"/>
      <c r="T14" s="49"/>
      <c r="U14" s="49"/>
    </row>
    <row r="15" spans="1:21" x14ac:dyDescent="0.2">
      <c r="A15" s="165" t="s">
        <v>136</v>
      </c>
      <c r="B15" s="16" t="s">
        <v>32</v>
      </c>
      <c r="C15" s="3"/>
      <c r="D15" s="3"/>
      <c r="E15" s="151">
        <v>6.6</v>
      </c>
      <c r="F15" s="49"/>
      <c r="G15">
        <v>12</v>
      </c>
      <c r="H15">
        <f t="shared" si="1"/>
        <v>1.2E-2</v>
      </c>
      <c r="I15">
        <f>IF(Price!$AB$12&gt;Price!$AB$11,BETAINV(H15,Price!$AB$19,Price!$AB$20,Price!$AB$11,Price!$AB$12),Price!$AB$11)</f>
        <v>0.90321817495811585</v>
      </c>
      <c r="J15">
        <f>IF(Weight!$AB$12&gt;Weight!$AB$11,BETAINV(H15,Weight!$AB$19,Weight!$AB$20,Weight!$AB$11,Weight!$AB$12),Weight!$AB$11)</f>
        <v>421.97147216928664</v>
      </c>
      <c r="K15">
        <f>IF(Wean!$AB$12&gt;Wean!$AB$11,BETAINV(H15,Wean!$AB$19,Wean!$AB$20,Wean!$AB$11,Wean!$AB$12),Wean!$AB$11)</f>
        <v>0.80555098586636009</v>
      </c>
      <c r="L15">
        <f>IF(Costs!$AB$12&gt;Costs!$AB$11,BETAINV(H15,Costs!$AB$19,Costs!$AB$20,Costs!$AB$11,Costs!$AB$12),Costs!$AB$11)</f>
        <v>232.49192142545414</v>
      </c>
      <c r="M15">
        <f t="shared" si="4"/>
        <v>74.52958098329114</v>
      </c>
      <c r="N15">
        <f t="shared" si="2"/>
        <v>-512.13708568337552</v>
      </c>
      <c r="O15">
        <f t="shared" si="3"/>
        <v>1.2E-2</v>
      </c>
      <c r="P15" s="49"/>
      <c r="Q15" s="49"/>
      <c r="R15" s="49"/>
      <c r="S15" s="49"/>
      <c r="T15" s="49"/>
      <c r="U15" s="49"/>
    </row>
    <row r="16" spans="1:21" x14ac:dyDescent="0.2">
      <c r="A16" s="165" t="s">
        <v>138</v>
      </c>
      <c r="B16" s="16" t="s">
        <v>32</v>
      </c>
      <c r="C16" s="3"/>
      <c r="D16" s="3"/>
      <c r="E16" s="163">
        <v>24.04</v>
      </c>
      <c r="F16" s="49"/>
      <c r="G16">
        <v>13</v>
      </c>
      <c r="H16">
        <f t="shared" si="1"/>
        <v>1.2999999999999999E-2</v>
      </c>
      <c r="I16">
        <f>IF(Price!$AB$12&gt;Price!$AB$11,BETAINV(H16,Price!$AB$19,Price!$AB$20,Price!$AB$11,Price!$AB$12),Price!$AB$11)</f>
        <v>0.90391266526754155</v>
      </c>
      <c r="J16">
        <f>IF(Weight!$AB$12&gt;Weight!$AB$11,BETAINV(H16,Weight!$AB$19,Weight!$AB$20,Weight!$AB$11,Weight!$AB$12),Weight!$AB$11)</f>
        <v>422.24121415504584</v>
      </c>
      <c r="K16">
        <f>IF(Wean!$AB$12&gt;Wean!$AB$11,BETAINV(H16,Wean!$AB$19,Wean!$AB$20,Wean!$AB$11,Wean!$AB$12),Wean!$AB$11)</f>
        <v>0.8057557686778708</v>
      </c>
      <c r="L16">
        <f>IF(Costs!$AB$12&gt;Costs!$AB$11,BETAINV(H16,Costs!$AB$19,Costs!$AB$20,Costs!$AB$11,Costs!$AB$12),Costs!$AB$11)</f>
        <v>232.93055868266816</v>
      </c>
      <c r="M16">
        <f t="shared" si="4"/>
        <v>74.601585854361986</v>
      </c>
      <c r="N16">
        <f t="shared" si="2"/>
        <v>-512.06508081230459</v>
      </c>
      <c r="O16">
        <f t="shared" si="3"/>
        <v>1.2999999999999999E-2</v>
      </c>
      <c r="P16" s="49"/>
      <c r="Q16" s="49"/>
      <c r="R16" s="49"/>
      <c r="S16" s="49"/>
      <c r="T16" s="49"/>
      <c r="U16" s="49"/>
    </row>
    <row r="17" spans="1:21" x14ac:dyDescent="0.2">
      <c r="A17" s="165" t="s">
        <v>15</v>
      </c>
      <c r="B17" s="16" t="s">
        <v>32</v>
      </c>
      <c r="C17" s="3"/>
      <c r="D17" s="3"/>
      <c r="E17" s="151">
        <v>62.4</v>
      </c>
      <c r="F17" s="49"/>
      <c r="G17">
        <v>14</v>
      </c>
      <c r="H17">
        <f t="shared" si="1"/>
        <v>1.4E-2</v>
      </c>
      <c r="I17">
        <f>IF(Price!$AB$12&gt;Price!$AB$11,BETAINV(H17,Price!$AB$19,Price!$AB$20,Price!$AB$11,Price!$AB$12),Price!$AB$11)</f>
        <v>0.90457583522156271</v>
      </c>
      <c r="J17">
        <f>IF(Weight!$AB$12&gt;Weight!$AB$11,BETAINV(H17,Weight!$AB$19,Weight!$AB$20,Weight!$AB$11,Weight!$AB$12),Weight!$AB$11)</f>
        <v>422.49708757296355</v>
      </c>
      <c r="K17">
        <f>IF(Wean!$AB$12&gt;Wean!$AB$11,BETAINV(H17,Wean!$AB$19,Wean!$AB$20,Wean!$AB$11,Wean!$AB$12),Wean!$AB$11)</f>
        <v>0.80595250543274588</v>
      </c>
      <c r="L17">
        <f>IF(Costs!$AB$12&gt;Costs!$AB$11,BETAINV(H17,Costs!$AB$19,Costs!$AB$20,Costs!$AB$11,Costs!$AB$12),Costs!$AB$11)</f>
        <v>233.34762374774849</v>
      </c>
      <c r="M17">
        <f t="shared" si="4"/>
        <v>74.671833378601008</v>
      </c>
      <c r="N17">
        <f t="shared" si="2"/>
        <v>-511.99483328806559</v>
      </c>
      <c r="O17">
        <f t="shared" si="3"/>
        <v>1.4E-2</v>
      </c>
      <c r="P17" s="49"/>
      <c r="Q17" s="49"/>
      <c r="R17" s="49"/>
      <c r="S17" s="49"/>
      <c r="T17" s="49"/>
      <c r="U17" s="49"/>
    </row>
    <row r="18" spans="1:21" x14ac:dyDescent="0.2">
      <c r="A18" s="165" t="s">
        <v>139</v>
      </c>
      <c r="B18" s="16" t="s">
        <v>32</v>
      </c>
      <c r="C18" s="166"/>
      <c r="D18" s="169"/>
      <c r="E18" s="16">
        <v>4.57</v>
      </c>
      <c r="F18" s="49"/>
      <c r="G18">
        <v>15</v>
      </c>
      <c r="H18">
        <f t="shared" si="1"/>
        <v>1.4999999999999999E-2</v>
      </c>
      <c r="I18">
        <f>IF(Price!$AB$12&gt;Price!$AB$11,BETAINV(H18,Price!$AB$19,Price!$AB$20,Price!$AB$11,Price!$AB$12),Price!$AB$11)</f>
        <v>0.90521128587439526</v>
      </c>
      <c r="J18">
        <f>IF(Weight!$AB$12&gt;Weight!$AB$11,BETAINV(H18,Weight!$AB$19,Weight!$AB$20,Weight!$AB$11,Weight!$AB$12),Weight!$AB$11)</f>
        <v>422.74075755745383</v>
      </c>
      <c r="K18">
        <f>IF(Wean!$AB$12&gt;Wean!$AB$11,BETAINV(H18,Wean!$AB$19,Wean!$AB$20,Wean!$AB$11,Wean!$AB$12),Wean!$AB$11)</f>
        <v>0.8061420821819153</v>
      </c>
      <c r="L18">
        <f>IF(Costs!$AB$12&gt;Costs!$AB$11,BETAINV(H18,Costs!$AB$19,Costs!$AB$20,Costs!$AB$11,Costs!$AB$12),Costs!$AB$11)</f>
        <v>233.74566873234804</v>
      </c>
      <c r="M18">
        <f t="shared" si="4"/>
        <v>74.740483834773926</v>
      </c>
      <c r="N18">
        <f t="shared" si="2"/>
        <v>-511.92618283189267</v>
      </c>
      <c r="O18">
        <f t="shared" si="3"/>
        <v>1.4999999999999999E-2</v>
      </c>
      <c r="P18" s="49"/>
      <c r="Q18" s="49"/>
      <c r="R18" s="49"/>
      <c r="S18" s="49"/>
      <c r="T18" s="49"/>
      <c r="U18" s="49"/>
    </row>
    <row r="19" spans="1:21" x14ac:dyDescent="0.2">
      <c r="A19" s="165" t="s">
        <v>140</v>
      </c>
      <c r="B19" s="16" t="s">
        <v>32</v>
      </c>
      <c r="C19" s="3"/>
      <c r="D19" s="3"/>
      <c r="E19" s="151">
        <v>5.77</v>
      </c>
      <c r="F19" s="49"/>
      <c r="G19">
        <v>16</v>
      </c>
      <c r="H19">
        <f t="shared" si="1"/>
        <v>1.6E-2</v>
      </c>
      <c r="I19">
        <f>IF(Price!$AB$12&gt;Price!$AB$11,BETAINV(H19,Price!$AB$19,Price!$AB$20,Price!$AB$11,Price!$AB$12),Price!$AB$11)</f>
        <v>0.90582199567973976</v>
      </c>
      <c r="J19">
        <f>IF(Weight!$AB$12&gt;Weight!$AB$11,BETAINV(H19,Weight!$AB$19,Weight!$AB$20,Weight!$AB$11,Weight!$AB$12),Weight!$AB$11)</f>
        <v>422.9735934238891</v>
      </c>
      <c r="K19">
        <f>IF(Wean!$AB$12&gt;Wean!$AB$11,BETAINV(H19,Wean!$AB$19,Wean!$AB$20,Wean!$AB$11,Wean!$AB$12),Wean!$AB$11)</f>
        <v>0.80632523588395288</v>
      </c>
      <c r="L19">
        <f>IF(Costs!$AB$12&gt;Costs!$AB$11,BETAINV(H19,Costs!$AB$19,Costs!$AB$20,Costs!$AB$11,Costs!$AB$12),Costs!$AB$11)</f>
        <v>234.12679652031491</v>
      </c>
      <c r="M19">
        <f t="shared" si="4"/>
        <v>74.807674280080306</v>
      </c>
      <c r="N19">
        <f t="shared" si="2"/>
        <v>-511.85899238658635</v>
      </c>
      <c r="O19">
        <f t="shared" si="3"/>
        <v>1.6E-2</v>
      </c>
      <c r="P19" s="49"/>
      <c r="Q19" s="49"/>
      <c r="R19" s="49"/>
      <c r="S19" s="49"/>
      <c r="T19" s="49"/>
      <c r="U19" s="49"/>
    </row>
    <row r="20" spans="1:21" x14ac:dyDescent="0.2">
      <c r="A20" s="165" t="s">
        <v>141</v>
      </c>
      <c r="B20" s="16" t="s">
        <v>32</v>
      </c>
      <c r="C20" s="3"/>
      <c r="D20" s="3"/>
      <c r="E20" s="151">
        <v>0</v>
      </c>
      <c r="F20" s="49"/>
      <c r="G20">
        <v>17</v>
      </c>
      <c r="H20">
        <f t="shared" si="1"/>
        <v>1.7000000000000001E-2</v>
      </c>
      <c r="I20">
        <f>IF(Price!$AB$12&gt;Price!$AB$11,BETAINV(H20,Price!$AB$19,Price!$AB$20,Price!$AB$11,Price!$AB$12),Price!$AB$11)</f>
        <v>0.90641045984985757</v>
      </c>
      <c r="J20">
        <f>IF(Weight!$AB$12&gt;Weight!$AB$11,BETAINV(H20,Weight!$AB$19,Weight!$AB$20,Weight!$AB$11,Weight!$AB$12),Weight!$AB$11)</f>
        <v>423.19673617686698</v>
      </c>
      <c r="K20">
        <f>IF(Wean!$AB$12&gt;Wean!$AB$11,BETAINV(H20,Wean!$AB$19,Wean!$AB$20,Wean!$AB$11,Wean!$AB$12),Wean!$AB$11)</f>
        <v>0.80650258713934964</v>
      </c>
      <c r="L20">
        <f>IF(Costs!$AB$12&gt;Costs!$AB$11,BETAINV(H20,Costs!$AB$19,Costs!$AB$20,Costs!$AB$11,Costs!$AB$12),Costs!$AB$11)</f>
        <v>234.49276261344716</v>
      </c>
      <c r="M20">
        <f t="shared" si="4"/>
        <v>74.873523046821106</v>
      </c>
      <c r="N20">
        <f t="shared" si="2"/>
        <v>-511.79314361984552</v>
      </c>
      <c r="O20">
        <f t="shared" si="3"/>
        <v>1.7000000000000001E-2</v>
      </c>
      <c r="P20" s="49"/>
      <c r="Q20" s="49"/>
      <c r="R20" s="49"/>
      <c r="S20" s="49"/>
      <c r="T20" s="49"/>
      <c r="U20" s="49"/>
    </row>
    <row r="21" spans="1:21" x14ac:dyDescent="0.2">
      <c r="A21" s="165" t="s">
        <v>142</v>
      </c>
      <c r="B21" s="16" t="s">
        <v>32</v>
      </c>
      <c r="C21" s="3"/>
      <c r="D21" s="3"/>
      <c r="E21" s="151">
        <v>11.53</v>
      </c>
      <c r="F21" s="49"/>
      <c r="G21">
        <v>18</v>
      </c>
      <c r="H21">
        <f t="shared" si="1"/>
        <v>1.7999999999999999E-2</v>
      </c>
      <c r="I21">
        <f>IF(Price!$AB$12&gt;Price!$AB$11,BETAINV(H21,Price!$AB$19,Price!$AB$20,Price!$AB$11,Price!$AB$12),Price!$AB$11)</f>
        <v>0.90697879224325462</v>
      </c>
      <c r="J21">
        <f>IF(Weight!$AB$12&gt;Weight!$AB$11,BETAINV(H21,Weight!$AB$19,Weight!$AB$20,Weight!$AB$11,Weight!$AB$12),Weight!$AB$11)</f>
        <v>423.41114759454484</v>
      </c>
      <c r="K21">
        <f>IF(Wean!$AB$12&gt;Wean!$AB$11,BETAINV(H21,Wean!$AB$19,Wean!$AB$20,Wean!$AB$11,Wean!$AB$12),Wean!$AB$11)</f>
        <v>0.80667466425250123</v>
      </c>
      <c r="L21">
        <f>IF(Costs!$AB$12&gt;Costs!$AB$11,BETAINV(H21,Costs!$AB$19,Costs!$AB$20,Costs!$AB$11,Costs!$AB$12),Costs!$AB$11)</f>
        <v>234.84504932212462</v>
      </c>
      <c r="M21">
        <f t="shared" si="4"/>
        <v>74.938133172781193</v>
      </c>
      <c r="N21">
        <f t="shared" si="2"/>
        <v>-511.72853349388544</v>
      </c>
      <c r="O21">
        <f t="shared" si="3"/>
        <v>1.7999999999999999E-2</v>
      </c>
      <c r="P21" s="49"/>
      <c r="Q21" s="49"/>
      <c r="R21" s="49"/>
      <c r="S21" s="49"/>
      <c r="T21" s="49"/>
      <c r="U21" s="49"/>
    </row>
    <row r="22" spans="1:21" x14ac:dyDescent="0.2">
      <c r="A22" s="165" t="s">
        <v>143</v>
      </c>
      <c r="B22" s="16" t="s">
        <v>32</v>
      </c>
      <c r="C22" s="166"/>
      <c r="D22" s="169"/>
      <c r="E22" s="16">
        <v>13.07</v>
      </c>
      <c r="F22" s="49"/>
      <c r="G22">
        <v>19</v>
      </c>
      <c r="H22">
        <f t="shared" si="1"/>
        <v>1.9E-2</v>
      </c>
      <c r="I22">
        <f>IF(Price!$AB$12&gt;Price!$AB$11,BETAINV(H22,Price!$AB$19,Price!$AB$20,Price!$AB$11,Price!$AB$12),Price!$AB$11)</f>
        <v>0.90752880136019154</v>
      </c>
      <c r="J22">
        <f>IF(Weight!$AB$12&gt;Weight!$AB$11,BETAINV(H22,Weight!$AB$19,Weight!$AB$20,Weight!$AB$11,Weight!$AB$12),Weight!$AB$11)</f>
        <v>423.61764665095791</v>
      </c>
      <c r="K22">
        <f>IF(Wean!$AB$12&gt;Wean!$AB$11,BETAINV(H22,Wean!$AB$19,Wean!$AB$20,Wean!$AB$11,Wean!$AB$12),Wean!$AB$11)</f>
        <v>0.80684192126950072</v>
      </c>
      <c r="L22">
        <f>IF(Costs!$AB$12&gt;Costs!$AB$11,BETAINV(H22,Costs!$AB$19,Costs!$AB$20,Costs!$AB$11,Costs!$AB$12),Costs!$AB$11)</f>
        <v>235.18492091461565</v>
      </c>
      <c r="M22">
        <f t="shared" si="4"/>
        <v>75.00159505967116</v>
      </c>
      <c r="N22">
        <f t="shared" si="2"/>
        <v>-511.66507160699547</v>
      </c>
      <c r="O22">
        <f t="shared" si="3"/>
        <v>1.9E-2</v>
      </c>
      <c r="P22" s="49"/>
      <c r="Q22" s="49"/>
      <c r="R22" s="49"/>
      <c r="S22" s="49"/>
      <c r="T22" s="49"/>
      <c r="U22" s="49"/>
    </row>
    <row r="23" spans="1:21" x14ac:dyDescent="0.2">
      <c r="A23" s="165" t="s">
        <v>148</v>
      </c>
      <c r="B23" s="16" t="s">
        <v>32</v>
      </c>
      <c r="C23" s="3"/>
      <c r="D23" s="3"/>
      <c r="E23" s="151">
        <v>20.49</v>
      </c>
      <c r="F23" s="49"/>
      <c r="G23">
        <v>20</v>
      </c>
      <c r="H23">
        <f t="shared" si="1"/>
        <v>0.02</v>
      </c>
      <c r="I23">
        <f>IF(Price!$AB$12&gt;Price!$AB$11,BETAINV(H23,Price!$AB$19,Price!$AB$20,Price!$AB$11,Price!$AB$12),Price!$AB$11)</f>
        <v>0.90806204803050394</v>
      </c>
      <c r="J23">
        <f>IF(Weight!$AB$12&gt;Weight!$AB$11,BETAINV(H23,Weight!$AB$19,Weight!$AB$20,Weight!$AB$11,Weight!$AB$12),Weight!$AB$11)</f>
        <v>423.81693703050246</v>
      </c>
      <c r="K23">
        <f>IF(Wean!$AB$12&gt;Wean!$AB$11,BETAINV(H23,Wean!$AB$19,Wean!$AB$20,Wean!$AB$11,Wean!$AB$12),Wean!$AB$11)</f>
        <v>0.80700475173527597</v>
      </c>
      <c r="L23">
        <f>IF(Costs!$AB$12&gt;Costs!$AB$11,BETAINV(H23,Costs!$AB$19,Costs!$AB$20,Costs!$AB$11,Costs!$AB$12),Costs!$AB$11)</f>
        <v>235.51346534751428</v>
      </c>
      <c r="M23">
        <f t="shared" si="4"/>
        <v>75.063988562426573</v>
      </c>
      <c r="N23">
        <f t="shared" si="2"/>
        <v>-511.60267810424006</v>
      </c>
      <c r="O23">
        <f t="shared" si="3"/>
        <v>0.02</v>
      </c>
      <c r="P23" s="49"/>
      <c r="Q23" s="49"/>
      <c r="R23" s="49"/>
      <c r="S23" s="49"/>
      <c r="T23" s="49"/>
      <c r="U23" s="49"/>
    </row>
    <row r="24" spans="1:21" x14ac:dyDescent="0.2">
      <c r="A24" s="165" t="s">
        <v>144</v>
      </c>
      <c r="B24" s="16" t="s">
        <v>32</v>
      </c>
      <c r="C24" s="3"/>
      <c r="D24" s="3"/>
      <c r="E24" s="151">
        <v>24.87</v>
      </c>
      <c r="F24" s="49"/>
      <c r="G24">
        <v>21</v>
      </c>
      <c r="H24">
        <f t="shared" si="1"/>
        <v>2.1000000000000001E-2</v>
      </c>
      <c r="I24">
        <f>IF(Price!$AB$12&gt;Price!$AB$11,BETAINV(H24,Price!$AB$19,Price!$AB$20,Price!$AB$11,Price!$AB$12),Price!$AB$11)</f>
        <v>0.90857988989120475</v>
      </c>
      <c r="J24">
        <f>IF(Weight!$AB$12&gt;Weight!$AB$11,BETAINV(H24,Weight!$AB$19,Weight!$AB$20,Weight!$AB$11,Weight!$AB$12),Weight!$AB$11)</f>
        <v>424.0096282452684</v>
      </c>
      <c r="K24">
        <f>IF(Wean!$AB$12&gt;Wean!$AB$11,BETAINV(H24,Wean!$AB$19,Wean!$AB$20,Wean!$AB$11,Wean!$AB$12),Wean!$AB$11)</f>
        <v>0.80716349934759002</v>
      </c>
      <c r="L24">
        <f>IF(Costs!$AB$12&gt;Costs!$AB$11,BETAINV(H24,Costs!$AB$19,Costs!$AB$20,Costs!$AB$11,Costs!$AB$12),Costs!$AB$11)</f>
        <v>235.8316263437957</v>
      </c>
      <c r="M24">
        <f t="shared" si="4"/>
        <v>75.125384651979829</v>
      </c>
      <c r="N24">
        <f t="shared" si="2"/>
        <v>-511.54128201468677</v>
      </c>
      <c r="O24">
        <f t="shared" si="3"/>
        <v>2.1000000000000001E-2</v>
      </c>
      <c r="P24" s="49"/>
      <c r="Q24" s="49"/>
      <c r="R24" s="49"/>
      <c r="S24" s="49"/>
      <c r="T24" s="49"/>
      <c r="U24" s="49"/>
    </row>
    <row r="25" spans="1:21" x14ac:dyDescent="0.2">
      <c r="A25" s="165" t="s">
        <v>145</v>
      </c>
      <c r="B25" s="16" t="s">
        <v>32</v>
      </c>
      <c r="C25" s="3"/>
      <c r="D25" s="3"/>
      <c r="E25" s="163">
        <v>10.75</v>
      </c>
      <c r="F25" s="49"/>
      <c r="G25">
        <v>22</v>
      </c>
      <c r="H25">
        <f t="shared" si="1"/>
        <v>2.1999999999999999E-2</v>
      </c>
      <c r="I25">
        <f>IF(Price!$AB$12&gt;Price!$AB$11,BETAINV(H25,Price!$AB$19,Price!$AB$20,Price!$AB$11,Price!$AB$12),Price!$AB$11)</f>
        <v>0.90908351615867566</v>
      </c>
      <c r="J25">
        <f>IF(Weight!$AB$12&gt;Weight!$AB$11,BETAINV(H25,Weight!$AB$19,Weight!$AB$20,Weight!$AB$11,Weight!$AB$12),Weight!$AB$11)</f>
        <v>424.19625207344018</v>
      </c>
      <c r="K25">
        <f>IF(Wean!$AB$12&gt;Wean!$AB$11,BETAINV(H25,Wean!$AB$19,Wean!$AB$20,Wean!$AB$11,Wean!$AB$12),Wean!$AB$11)</f>
        <v>0.80731846632121673</v>
      </c>
      <c r="L25">
        <f>IF(Costs!$AB$12&gt;Costs!$AB$11,BETAINV(H25,Costs!$AB$19,Costs!$AB$20,Costs!$AB$11,Costs!$AB$12),Costs!$AB$11)</f>
        <v>236.14022840023321</v>
      </c>
      <c r="M25">
        <f t="shared" si="4"/>
        <v>75.185846753651191</v>
      </c>
      <c r="N25">
        <f t="shared" si="2"/>
        <v>-511.48081991301547</v>
      </c>
      <c r="O25">
        <f t="shared" si="3"/>
        <v>2.1999999999999999E-2</v>
      </c>
      <c r="P25" s="49"/>
      <c r="Q25" s="49"/>
      <c r="R25" s="49"/>
      <c r="S25" s="49"/>
      <c r="T25" s="49"/>
      <c r="U25" s="49"/>
    </row>
    <row r="26" spans="1:21" x14ac:dyDescent="0.2">
      <c r="A26" s="165" t="s">
        <v>146</v>
      </c>
      <c r="B26" s="16" t="s">
        <v>32</v>
      </c>
      <c r="C26" s="3"/>
      <c r="D26" s="3"/>
      <c r="E26" s="151">
        <v>1.8</v>
      </c>
      <c r="F26" s="49"/>
      <c r="G26">
        <v>23</v>
      </c>
      <c r="H26">
        <f t="shared" si="1"/>
        <v>2.3E-2</v>
      </c>
      <c r="I26">
        <f>IF(Price!$AB$12&gt;Price!$AB$11,BETAINV(H26,Price!$AB$19,Price!$AB$20,Price!$AB$11,Price!$AB$12),Price!$AB$11)</f>
        <v>0.90957397515452265</v>
      </c>
      <c r="J26">
        <f>IF(Weight!$AB$12&gt;Weight!$AB$11,BETAINV(H26,Weight!$AB$19,Weight!$AB$20,Weight!$AB$11,Weight!$AB$12),Weight!$AB$11)</f>
        <v>424.37727551902981</v>
      </c>
      <c r="K26">
        <f>IF(Wean!$AB$12&gt;Wean!$AB$11,BETAINV(H26,Wean!$AB$19,Wean!$AB$20,Wean!$AB$11,Wean!$AB$12),Wean!$AB$11)</f>
        <v>0.80746992003539086</v>
      </c>
      <c r="L26">
        <f>IF(Costs!$AB$12&gt;Costs!$AB$11,BETAINV(H26,Costs!$AB$19,Costs!$AB$20,Costs!$AB$11,Costs!$AB$12),Costs!$AB$11)</f>
        <v>236.43999653036244</v>
      </c>
      <c r="M26">
        <f t="shared" si="4"/>
        <v>75.245431835547919</v>
      </c>
      <c r="N26">
        <f t="shared" si="2"/>
        <v>-511.42123483111868</v>
      </c>
      <c r="O26">
        <f t="shared" si="3"/>
        <v>2.3E-2</v>
      </c>
      <c r="P26" s="49"/>
      <c r="Q26" s="49"/>
      <c r="R26" s="49"/>
      <c r="S26" s="49"/>
      <c r="T26" s="49"/>
      <c r="U26" s="49"/>
    </row>
    <row r="27" spans="1:21" x14ac:dyDescent="0.2">
      <c r="A27" s="165" t="s">
        <v>147</v>
      </c>
      <c r="B27" s="16" t="s">
        <v>32</v>
      </c>
      <c r="C27" s="166"/>
      <c r="D27" s="169"/>
      <c r="E27" s="16">
        <v>0</v>
      </c>
      <c r="F27" s="49"/>
      <c r="G27">
        <v>24</v>
      </c>
      <c r="H27">
        <f t="shared" si="1"/>
        <v>2.4E-2</v>
      </c>
      <c r="I27">
        <f>IF(Price!$AB$12&gt;Price!$AB$11,BETAINV(H27,Price!$AB$19,Price!$AB$20,Price!$AB$11,Price!$AB$12),Price!$AB$11)</f>
        <v>0.9100521963420557</v>
      </c>
      <c r="J27">
        <f>IF(Weight!$AB$12&gt;Weight!$AB$11,BETAINV(H27,Weight!$AB$19,Weight!$AB$20,Weight!$AB$11,Weight!$AB$12),Weight!$AB$11)</f>
        <v>424.55311114694786</v>
      </c>
      <c r="K27">
        <f>IF(Wean!$AB$12&gt;Wean!$AB$11,BETAINV(H27,Wean!$AB$19,Wean!$AB$20,Wean!$AB$11,Wean!$AB$12),Wean!$AB$11)</f>
        <v>0.80761809837567367</v>
      </c>
      <c r="L27">
        <f>IF(Costs!$AB$12&gt;Costs!$AB$11,BETAINV(H27,Costs!$AB$19,Costs!$AB$20,Costs!$AB$11,Costs!$AB$12),Costs!$AB$11)</f>
        <v>236.73157202994742</v>
      </c>
      <c r="M27">
        <f t="shared" si="4"/>
        <v>75.304191301966853</v>
      </c>
      <c r="N27">
        <f t="shared" si="2"/>
        <v>-511.36247536469978</v>
      </c>
      <c r="O27">
        <f t="shared" si="3"/>
        <v>2.4E-2</v>
      </c>
      <c r="P27" s="49"/>
      <c r="Q27" s="49"/>
      <c r="R27" s="49"/>
      <c r="S27" s="49"/>
      <c r="T27" s="49"/>
      <c r="U27" s="49"/>
    </row>
    <row r="28" spans="1:21" x14ac:dyDescent="0.2">
      <c r="A28" s="165" t="s">
        <v>149</v>
      </c>
      <c r="B28" s="16" t="s">
        <v>32</v>
      </c>
      <c r="C28" s="3"/>
      <c r="D28" s="3"/>
      <c r="E28" s="151">
        <v>0</v>
      </c>
      <c r="F28" s="49"/>
      <c r="G28">
        <v>25</v>
      </c>
      <c r="H28">
        <f t="shared" si="1"/>
        <v>2.5000000000000001E-2</v>
      </c>
      <c r="I28">
        <f>IF(Price!$AB$12&gt;Price!$AB$11,BETAINV(H28,Price!$AB$19,Price!$AB$20,Price!$AB$11,Price!$AB$12),Price!$AB$11)</f>
        <v>0.91051900814942799</v>
      </c>
      <c r="J28">
        <f>IF(Weight!$AB$12&gt;Weight!$AB$11,BETAINV(H28,Weight!$AB$19,Weight!$AB$20,Weight!$AB$11,Weight!$AB$12),Weight!$AB$11)</f>
        <v>424.72412541120661</v>
      </c>
      <c r="K28">
        <f>IF(Wean!$AB$12&gt;Wean!$AB$11,BETAINV(H28,Wean!$AB$19,Wean!$AB$20,Wean!$AB$11,Wean!$AB$12),Wean!$AB$11)</f>
        <v>0.80776321406998686</v>
      </c>
      <c r="L28">
        <f>IF(Costs!$AB$12&gt;Costs!$AB$11,BETAINV(H28,Costs!$AB$19,Costs!$AB$20,Costs!$AB$11,Costs!$AB$12),Costs!$AB$11)</f>
        <v>237.01552519719948</v>
      </c>
      <c r="M28">
        <f t="shared" si="4"/>
        <v>75.362171733014264</v>
      </c>
      <c r="N28">
        <f t="shared" si="2"/>
        <v>-511.30449493365234</v>
      </c>
      <c r="O28">
        <f t="shared" si="3"/>
        <v>2.5000000000000001E-2</v>
      </c>
      <c r="P28" s="49"/>
      <c r="Q28" s="49"/>
      <c r="R28" s="49"/>
      <c r="S28" s="49"/>
      <c r="T28" s="49"/>
      <c r="U28" s="49"/>
    </row>
    <row r="29" spans="1:21" x14ac:dyDescent="0.2">
      <c r="A29" s="165" t="s">
        <v>150</v>
      </c>
      <c r="B29" s="16" t="s">
        <v>32</v>
      </c>
      <c r="C29" s="3"/>
      <c r="D29" s="3"/>
      <c r="E29" s="151">
        <v>0</v>
      </c>
      <c r="F29" s="49"/>
      <c r="G29">
        <v>26</v>
      </c>
      <c r="H29">
        <f t="shared" si="1"/>
        <v>2.5999999999999999E-2</v>
      </c>
      <c r="I29">
        <f>IF(Price!$AB$12&gt;Price!$AB$11,BETAINV(H29,Price!$AB$19,Price!$AB$20,Price!$AB$11,Price!$AB$12),Price!$AB$11)</f>
        <v>0.91097515252003025</v>
      </c>
      <c r="J29">
        <f>IF(Weight!$AB$12&gt;Weight!$AB$11,BETAINV(H29,Weight!$AB$19,Weight!$AB$20,Weight!$AB$11,Weight!$AB$12),Weight!$AB$11)</f>
        <v>424.89064542993924</v>
      </c>
      <c r="K29">
        <f>IF(Wean!$AB$12&gt;Wean!$AB$11,BETAINV(H29,Wean!$AB$19,Wean!$AB$20,Wean!$AB$11,Wean!$AB$12),Wean!$AB$11)</f>
        <v>0.80790545824058302</v>
      </c>
      <c r="L29">
        <f>IF(Costs!$AB$12&gt;Costs!$AB$11,BETAINV(H29,Costs!$AB$19,Costs!$AB$20,Costs!$AB$11,Costs!$AB$12),Costs!$AB$11)</f>
        <v>237.29236569323552</v>
      </c>
      <c r="M29">
        <f t="shared" si="4"/>
        <v>75.419415501721005</v>
      </c>
      <c r="N29">
        <f t="shared" si="2"/>
        <v>-511.24725116494562</v>
      </c>
      <c r="O29">
        <f t="shared" si="3"/>
        <v>2.5999999999999999E-2</v>
      </c>
      <c r="P29" s="49"/>
      <c r="Q29" s="49"/>
      <c r="R29" s="49"/>
      <c r="S29" s="49"/>
      <c r="T29" s="49"/>
      <c r="U29" s="49"/>
    </row>
    <row r="30" spans="1:21" x14ac:dyDescent="0.2">
      <c r="A30" s="165" t="s">
        <v>151</v>
      </c>
      <c r="B30" s="16" t="s">
        <v>32</v>
      </c>
      <c r="C30" s="3"/>
      <c r="D30" s="3"/>
      <c r="E30" s="151">
        <v>6</v>
      </c>
      <c r="F30" s="49"/>
      <c r="G30">
        <v>27</v>
      </c>
      <c r="H30">
        <f t="shared" si="1"/>
        <v>2.7E-2</v>
      </c>
      <c r="I30">
        <f>IF(Price!$AB$12&gt;Price!$AB$11,BETAINV(H30,Price!$AB$19,Price!$AB$20,Price!$AB$11,Price!$AB$12),Price!$AB$11)</f>
        <v>0.91142129689290485</v>
      </c>
      <c r="J30">
        <f>IF(Weight!$AB$12&gt;Weight!$AB$11,BETAINV(H30,Weight!$AB$19,Weight!$AB$20,Weight!$AB$11,Weight!$AB$12),Weight!$AB$11)</f>
        <v>425.05296454498858</v>
      </c>
      <c r="K30">
        <f>IF(Wean!$AB$12&gt;Wean!$AB$11,BETAINV(H30,Wean!$AB$19,Wean!$AB$20,Wean!$AB$11,Wean!$AB$12),Wean!$AB$11)</f>
        <v>0.80804500333823048</v>
      </c>
      <c r="L30">
        <f>IF(Costs!$AB$12&gt;Costs!$AB$11,BETAINV(H30,Costs!$AB$19,Costs!$AB$20,Costs!$AB$11,Costs!$AB$12),Costs!$AB$11)</f>
        <v>237.5625510537281</v>
      </c>
      <c r="M30">
        <f t="shared" si="4"/>
        <v>75.47596129266293</v>
      </c>
      <c r="N30">
        <f t="shared" si="2"/>
        <v>-511.1907053740037</v>
      </c>
      <c r="O30">
        <f t="shared" si="3"/>
        <v>2.7E-2</v>
      </c>
      <c r="P30" s="49"/>
      <c r="Q30" s="49"/>
      <c r="R30" s="49"/>
      <c r="S30" s="49"/>
      <c r="T30" s="49"/>
      <c r="U30" s="49"/>
    </row>
    <row r="31" spans="1:21" x14ac:dyDescent="0.2">
      <c r="A31" s="165" t="s">
        <v>152</v>
      </c>
      <c r="B31" s="16" t="s">
        <v>32</v>
      </c>
      <c r="C31" s="166"/>
      <c r="D31" s="169"/>
      <c r="E31" s="16">
        <v>1.4</v>
      </c>
      <c r="F31" s="49"/>
      <c r="G31">
        <v>28</v>
      </c>
      <c r="H31">
        <f t="shared" si="1"/>
        <v>2.8000000000000001E-2</v>
      </c>
      <c r="I31">
        <f>IF(Price!$AB$12&gt;Price!$AB$11,BETAINV(H31,Price!$AB$19,Price!$AB$20,Price!$AB$11,Price!$AB$12),Price!$AB$11)</f>
        <v>0.91185804414477911</v>
      </c>
      <c r="J31">
        <f>IF(Weight!$AB$12&gt;Weight!$AB$11,BETAINV(H31,Weight!$AB$19,Weight!$AB$20,Weight!$AB$11,Weight!$AB$12),Weight!$AB$11)</f>
        <v>425.21134692068262</v>
      </c>
      <c r="K31">
        <f>IF(Wean!$AB$12&gt;Wean!$AB$11,BETAINV(H31,Wean!$AB$19,Wean!$AB$20,Wean!$AB$11,Wean!$AB$12),Wean!$AB$11)</f>
        <v>0.80818200558480846</v>
      </c>
      <c r="L31">
        <f>IF(Costs!$AB$12&gt;Costs!$AB$11,BETAINV(H31,Costs!$AB$19,Costs!$AB$20,Costs!$AB$11,Costs!$AB$12),Costs!$AB$11)</f>
        <v>237.82649373737826</v>
      </c>
      <c r="M31">
        <f t="shared" si="4"/>
        <v>75.531844540713109</v>
      </c>
      <c r="N31">
        <f t="shared" si="2"/>
        <v>-511.13482212595352</v>
      </c>
      <c r="O31">
        <f t="shared" si="3"/>
        <v>2.8000000000000001E-2</v>
      </c>
      <c r="P31" s="49"/>
      <c r="Q31" s="49"/>
      <c r="R31" s="49"/>
      <c r="S31" s="49"/>
      <c r="T31" s="49"/>
      <c r="U31" s="49"/>
    </row>
    <row r="32" spans="1:21" x14ac:dyDescent="0.2">
      <c r="A32" s="165" t="s">
        <v>153</v>
      </c>
      <c r="B32" s="16" t="s">
        <v>32</v>
      </c>
      <c r="C32" s="3"/>
      <c r="D32" s="3"/>
      <c r="E32" s="16">
        <f>('LivestockMain (2)'!D21*'LivestockMain (2)'!D20+'LivestockMain (2)'!D23*'LivestockMain (2)'!D22-'LivestockMain (2)'!D5*'LivestockMain (2)'!D7-'LivestockMain (2)'!D22*'LivestockMain (2)'!D12)/'LivestockMain (2)'!D4</f>
        <v>58.986666666666665</v>
      </c>
      <c r="F32" s="49"/>
      <c r="G32">
        <v>29</v>
      </c>
      <c r="H32">
        <f t="shared" si="1"/>
        <v>2.9000000000000001E-2</v>
      </c>
      <c r="I32">
        <f>IF(Price!$AB$12&gt;Price!$AB$11,BETAINV(H32,Price!$AB$19,Price!$AB$20,Price!$AB$11,Price!$AB$12),Price!$AB$11)</f>
        <v>0.91228594090042125</v>
      </c>
      <c r="J32">
        <f>IF(Weight!$AB$12&gt;Weight!$AB$11,BETAINV(H32,Weight!$AB$19,Weight!$AB$20,Weight!$AB$11,Weight!$AB$12),Weight!$AB$11)</f>
        <v>425.36603137595205</v>
      </c>
      <c r="K32">
        <f>IF(Wean!$AB$12&gt;Wean!$AB$11,BETAINV(H32,Wean!$AB$19,Wean!$AB$20,Wean!$AB$11,Wean!$AB$12),Wean!$AB$11)</f>
        <v>0.80831660702117392</v>
      </c>
      <c r="L32">
        <f>IF(Costs!$AB$12&gt;Costs!$AB$11,BETAINV(H32,Costs!$AB$19,Costs!$AB$20,Costs!$AB$11,Costs!$AB$12),Costs!$AB$11)</f>
        <v>238.08456700560703</v>
      </c>
      <c r="M32">
        <f t="shared" si="4"/>
        <v>75.587097804516645</v>
      </c>
      <c r="N32">
        <f t="shared" si="2"/>
        <v>-511.07956886214998</v>
      </c>
      <c r="O32">
        <f t="shared" si="3"/>
        <v>2.9000000000000001E-2</v>
      </c>
      <c r="P32" s="49"/>
      <c r="Q32" s="49"/>
      <c r="R32" s="49"/>
      <c r="S32" s="49"/>
      <c r="T32" s="49"/>
      <c r="U32" s="49"/>
    </row>
    <row r="33" spans="1:21" x14ac:dyDescent="0.2">
      <c r="A33" s="29" t="s">
        <v>21</v>
      </c>
      <c r="B33" s="22"/>
      <c r="C33" s="22"/>
      <c r="D33" s="22"/>
      <c r="E33" s="194">
        <f>SUM(E14:E32)</f>
        <v>278.92666666666668</v>
      </c>
      <c r="F33" s="49"/>
      <c r="G33">
        <v>30</v>
      </c>
      <c r="H33">
        <f t="shared" si="1"/>
        <v>0.03</v>
      </c>
      <c r="I33">
        <f>IF(Price!$AB$12&gt;Price!$AB$11,BETAINV(H33,Price!$AB$19,Price!$AB$20,Price!$AB$11,Price!$AB$12),Price!$AB$11)</f>
        <v>0.91270548452574574</v>
      </c>
      <c r="J33">
        <f>IF(Weight!$AB$12&gt;Weight!$AB$11,BETAINV(H33,Weight!$AB$19,Weight!$AB$20,Weight!$AB$11,Weight!$AB$12),Weight!$AB$11)</f>
        <v>425.51723459942286</v>
      </c>
      <c r="K33">
        <f>IF(Wean!$AB$12&gt;Wean!$AB$11,BETAINV(H33,Wean!$AB$19,Wean!$AB$20,Wean!$AB$11,Wean!$AB$12),Wean!$AB$11)</f>
        <v>0.808448937235413</v>
      </c>
      <c r="L33">
        <f>IF(Costs!$AB$12&gt;Costs!$AB$11,BETAINV(H33,Costs!$AB$19,Costs!$AB$20,Costs!$AB$11,Costs!$AB$12),Costs!$AB$11)</f>
        <v>238.33710986059029</v>
      </c>
      <c r="M33">
        <f t="shared" si="4"/>
        <v>75.641751086224048</v>
      </c>
      <c r="N33">
        <f t="shared" si="2"/>
        <v>-511.02491558044255</v>
      </c>
      <c r="O33">
        <f t="shared" si="3"/>
        <v>0.03</v>
      </c>
      <c r="P33" s="49"/>
      <c r="Q33" s="49"/>
      <c r="R33" s="49"/>
      <c r="S33" s="49"/>
      <c r="T33" s="49"/>
      <c r="U33" s="49"/>
    </row>
    <row r="34" spans="1:21" ht="13.5" thickBot="1" x14ac:dyDescent="0.25">
      <c r="A34" s="64" t="s">
        <v>54</v>
      </c>
      <c r="B34" s="65"/>
      <c r="C34" s="65"/>
      <c r="D34" s="65"/>
      <c r="E34" s="66">
        <f>E7-E33</f>
        <v>85.633333333333326</v>
      </c>
      <c r="F34" s="49"/>
      <c r="G34">
        <v>31</v>
      </c>
      <c r="H34">
        <f t="shared" si="1"/>
        <v>3.1E-2</v>
      </c>
      <c r="I34">
        <f>IF(Price!$AB$12&gt;Price!$AB$11,BETAINV(H34,Price!$AB$19,Price!$AB$20,Price!$AB$11,Price!$AB$12),Price!$AB$11)</f>
        <v>0.9131171290491078</v>
      </c>
      <c r="J34">
        <f>IF(Weight!$AB$12&gt;Weight!$AB$11,BETAINV(H34,Weight!$AB$19,Weight!$AB$20,Weight!$AB$11,Weight!$AB$12),Weight!$AB$11)</f>
        <v>425.66515386393132</v>
      </c>
      <c r="K34">
        <f>IF(Wean!$AB$12&gt;Wean!$AB$11,BETAINV(H34,Wean!$AB$19,Wean!$AB$20,Wean!$AB$11,Wean!$AB$12),Wean!$AB$11)</f>
        <v>0.80857911483028255</v>
      </c>
      <c r="L34">
        <f>IF(Costs!$AB$12&gt;Costs!$AB$11,BETAINV(H34,Costs!$AB$19,Costs!$AB$20,Costs!$AB$11,Costs!$AB$12),Costs!$AB$11)</f>
        <v>238.58443121857925</v>
      </c>
      <c r="M34">
        <f t="shared" si="4"/>
        <v>75.695832106676278</v>
      </c>
      <c r="N34">
        <f t="shared" si="2"/>
        <v>-510.97083455999035</v>
      </c>
      <c r="O34">
        <f t="shared" si="3"/>
        <v>3.1E-2</v>
      </c>
      <c r="P34" s="49"/>
      <c r="Q34" s="49"/>
      <c r="R34" s="49"/>
      <c r="S34" s="49"/>
      <c r="T34" s="49"/>
      <c r="U34" s="49"/>
    </row>
    <row r="35" spans="1:21" x14ac:dyDescent="0.2">
      <c r="A35" s="54" t="s">
        <v>22</v>
      </c>
      <c r="B35" s="51"/>
      <c r="C35" s="49"/>
      <c r="D35" s="49"/>
      <c r="E35" s="49"/>
      <c r="F35" s="49"/>
      <c r="G35">
        <v>32</v>
      </c>
      <c r="H35">
        <f t="shared" si="1"/>
        <v>3.2000000000000001E-2</v>
      </c>
      <c r="I35">
        <f>IF(Price!$AB$12&gt;Price!$AB$11,BETAINV(H35,Price!$AB$19,Price!$AB$20,Price!$AB$11,Price!$AB$12),Price!$AB$11)</f>
        <v>0.91352129020410355</v>
      </c>
      <c r="J35">
        <f>IF(Weight!$AB$12&gt;Weight!$AB$11,BETAINV(H35,Weight!$AB$19,Weight!$AB$20,Weight!$AB$11,Weight!$AB$12),Weight!$AB$11)</f>
        <v>425.80996933191426</v>
      </c>
      <c r="K35">
        <f>IF(Wean!$AB$12&gt;Wean!$AB$11,BETAINV(H35,Wean!$AB$19,Wean!$AB$20,Wean!$AB$11,Wean!$AB$12),Wean!$AB$11)</f>
        <v>0.80870724867629251</v>
      </c>
      <c r="L35">
        <f>IF(Costs!$AB$12&gt;Costs!$AB$11,BETAINV(H35,Costs!$AB$19,Costs!$AB$20,Costs!$AB$11,Costs!$AB$12),Costs!$AB$11)</f>
        <v>238.82681345760417</v>
      </c>
      <c r="M35">
        <f t="shared" si="4"/>
        <v>75.749366543428692</v>
      </c>
      <c r="N35">
        <f t="shared" si="2"/>
        <v>-510.91730012323796</v>
      </c>
      <c r="O35">
        <f t="shared" si="3"/>
        <v>3.2000000000000001E-2</v>
      </c>
      <c r="P35" s="49"/>
      <c r="Q35" s="49"/>
      <c r="R35" s="49"/>
      <c r="S35" s="49"/>
      <c r="T35" s="49"/>
      <c r="U35" s="49"/>
    </row>
    <row r="36" spans="1:21" x14ac:dyDescent="0.2">
      <c r="A36" s="55" t="str">
        <f>MAIN!A36</f>
        <v>MACHINERY AND EQUIPMENT</v>
      </c>
      <c r="B36" s="49" t="str">
        <f>MAIN!B36</f>
        <v>DOLS</v>
      </c>
      <c r="C36" s="49"/>
      <c r="D36" s="49"/>
      <c r="E36" s="51">
        <f>MAIN!E36</f>
        <v>73.333333333333329</v>
      </c>
      <c r="F36" s="49"/>
      <c r="G36">
        <v>33</v>
      </c>
      <c r="H36">
        <f t="shared" si="1"/>
        <v>3.3000000000000002E-2</v>
      </c>
      <c r="I36">
        <f>IF(Price!$AB$12&gt;Price!$AB$11,BETAINV(H36,Price!$AB$19,Price!$AB$20,Price!$AB$11,Price!$AB$12),Price!$AB$11)</f>
        <v>0.91391834974741271</v>
      </c>
      <c r="J36">
        <f>IF(Weight!$AB$12&gt;Weight!$AB$11,BETAINV(H36,Weight!$AB$19,Weight!$AB$20,Weight!$AB$11,Weight!$AB$12),Weight!$AB$11)</f>
        <v>425.95184602410103</v>
      </c>
      <c r="K36">
        <f>IF(Wean!$AB$12&gt;Wean!$AB$11,BETAINV(H36,Wean!$AB$19,Wean!$AB$20,Wean!$AB$11,Wean!$AB$12),Wean!$AB$11)</f>
        <v>0.80883343898742177</v>
      </c>
      <c r="L36">
        <f>IF(Costs!$AB$12&gt;Costs!$AB$11,BETAINV(H36,Costs!$AB$19,Costs!$AB$20,Costs!$AB$11,Costs!$AB$12),Costs!$AB$11)</f>
        <v>239.06451544983025</v>
      </c>
      <c r="M36">
        <f t="shared" si="4"/>
        <v>75.802378237592109</v>
      </c>
      <c r="N36">
        <f t="shared" si="2"/>
        <v>-510.86428842907452</v>
      </c>
      <c r="O36">
        <f t="shared" si="3"/>
        <v>3.3000000000000002E-2</v>
      </c>
      <c r="P36" s="49"/>
      <c r="Q36" s="49"/>
      <c r="R36" s="49"/>
      <c r="S36" s="49"/>
      <c r="T36" s="49"/>
      <c r="U36" s="49"/>
    </row>
    <row r="37" spans="1:21" x14ac:dyDescent="0.2">
      <c r="A37" s="55" t="str">
        <f>MAIN!A37</f>
        <v>BUILDINGS AND IMPROVEMENTS</v>
      </c>
      <c r="B37" s="49" t="str">
        <f>MAIN!B37</f>
        <v>DOLS</v>
      </c>
      <c r="C37" s="49"/>
      <c r="D37" s="49"/>
      <c r="E37" s="51">
        <f>MAIN!E37</f>
        <v>286.66666666666669</v>
      </c>
      <c r="F37" s="49"/>
      <c r="G37">
        <v>34</v>
      </c>
      <c r="H37">
        <f t="shared" si="1"/>
        <v>3.4000000000000002E-2</v>
      </c>
      <c r="I37">
        <f>IF(Price!$AB$12&gt;Price!$AB$11,BETAINV(H37,Price!$AB$19,Price!$AB$20,Price!$AB$11,Price!$AB$12),Price!$AB$11)</f>
        <v>0.91430865917457138</v>
      </c>
      <c r="J37">
        <f>IF(Weight!$AB$12&gt;Weight!$AB$11,BETAINV(H37,Weight!$AB$19,Weight!$AB$20,Weight!$AB$11,Weight!$AB$12),Weight!$AB$11)</f>
        <v>426.09093550932391</v>
      </c>
      <c r="K37">
        <f>IF(Wean!$AB$12&gt;Wean!$AB$11,BETAINV(H37,Wean!$AB$19,Wean!$AB$20,Wean!$AB$11,Wean!$AB$12),Wean!$AB$11)</f>
        <v>0.80895777824915271</v>
      </c>
      <c r="L37">
        <f>IF(Costs!$AB$12&gt;Costs!$AB$11,BETAINV(H37,Costs!$AB$19,Costs!$AB$20,Costs!$AB$11,Costs!$AB$12),Costs!$AB$11)</f>
        <v>239.29777516666877</v>
      </c>
      <c r="M37">
        <f t="shared" si="4"/>
        <v>75.854889374361051</v>
      </c>
      <c r="N37">
        <f t="shared" si="2"/>
        <v>-510.81177729230558</v>
      </c>
      <c r="O37">
        <f t="shared" si="3"/>
        <v>3.4000000000000002E-2</v>
      </c>
      <c r="P37" s="49"/>
      <c r="Q37" s="49"/>
      <c r="R37" s="49"/>
      <c r="S37" s="49"/>
      <c r="T37" s="49"/>
      <c r="U37" s="49"/>
    </row>
    <row r="38" spans="1:21" x14ac:dyDescent="0.2">
      <c r="A38" s="55" t="str">
        <f>MAIN!A38</f>
        <v>BREEDING LIVESTOCK</v>
      </c>
      <c r="B38" s="49" t="str">
        <f>MAIN!B38</f>
        <v>DOLS</v>
      </c>
      <c r="C38" s="49"/>
      <c r="D38" s="49"/>
      <c r="E38" s="51">
        <f>MAIN!E38</f>
        <v>226.66666666666666</v>
      </c>
      <c r="F38" s="49"/>
      <c r="G38">
        <v>35</v>
      </c>
      <c r="H38">
        <f t="shared" si="1"/>
        <v>3.5000000000000003E-2</v>
      </c>
      <c r="I38">
        <f>IF(Price!$AB$12&gt;Price!$AB$11,BETAINV(H38,Price!$AB$19,Price!$AB$20,Price!$AB$11,Price!$AB$12),Price!$AB$11)</f>
        <v>0.91469254293275704</v>
      </c>
      <c r="J38">
        <f>IF(Weight!$AB$12&gt;Weight!$AB$11,BETAINV(H38,Weight!$AB$19,Weight!$AB$20,Weight!$AB$11,Weight!$AB$12),Weight!$AB$11)</f>
        <v>426.22737736193602</v>
      </c>
      <c r="K38">
        <f>IF(Wean!$AB$12&gt;Wean!$AB$11,BETAINV(H38,Wean!$AB$19,Wean!$AB$20,Wean!$AB$11,Wean!$AB$12),Wean!$AB$11)</f>
        <v>0.80908035202282236</v>
      </c>
      <c r="L38">
        <f>IF(Costs!$AB$12&gt;Costs!$AB$11,BETAINV(H38,Costs!$AB$19,Costs!$AB$20,Costs!$AB$11,Costs!$AB$12),Costs!$AB$11)</f>
        <v>239.52681192755267</v>
      </c>
      <c r="M38">
        <f t="shared" si="4"/>
        <v>75.906920641223678</v>
      </c>
      <c r="N38">
        <f t="shared" si="2"/>
        <v>-510.75974602544295</v>
      </c>
      <c r="O38">
        <f t="shared" si="3"/>
        <v>3.5000000000000003E-2</v>
      </c>
      <c r="P38" s="49"/>
      <c r="Q38" s="49"/>
      <c r="R38" s="49"/>
      <c r="S38" s="49"/>
      <c r="T38" s="49"/>
      <c r="U38" s="49"/>
    </row>
    <row r="39" spans="1:21" x14ac:dyDescent="0.2">
      <c r="A39" s="55" t="str">
        <f>MAIN!A39</f>
        <v>REAL ESTATE TAXES</v>
      </c>
      <c r="B39" s="49" t="str">
        <f>MAIN!B39</f>
        <v>DOLS</v>
      </c>
      <c r="C39" s="49"/>
      <c r="D39" s="49"/>
      <c r="E39" s="51">
        <f>MAIN!E39</f>
        <v>0</v>
      </c>
      <c r="F39" s="49"/>
      <c r="G39">
        <v>36</v>
      </c>
      <c r="H39">
        <f t="shared" si="1"/>
        <v>3.5999999999999997E-2</v>
      </c>
      <c r="I39">
        <f>IF(Price!$AB$12&gt;Price!$AB$11,BETAINV(H39,Price!$AB$19,Price!$AB$20,Price!$AB$11,Price!$AB$12),Price!$AB$11)</f>
        <v>0.91507030121100863</v>
      </c>
      <c r="J39">
        <f>IF(Weight!$AB$12&gt;Weight!$AB$11,BETAINV(H39,Weight!$AB$19,Weight!$AB$20,Weight!$AB$11,Weight!$AB$12),Weight!$AB$11)</f>
        <v>426.3613004244786</v>
      </c>
      <c r="K39">
        <f>IF(Wean!$AB$12&gt;Wean!$AB$11,BETAINV(H39,Wean!$AB$19,Wean!$AB$20,Wean!$AB$11,Wean!$AB$12),Wean!$AB$11)</f>
        <v>0.80920123964581581</v>
      </c>
      <c r="L39">
        <f>IF(Costs!$AB$12&gt;Costs!$AB$11,BETAINV(H39,Costs!$AB$19,Costs!$AB$20,Costs!$AB$11,Costs!$AB$12),Costs!$AB$11)</f>
        <v>239.75182834984031</v>
      </c>
      <c r="M39">
        <f t="shared" si="4"/>
        <v>75.958491367147474</v>
      </c>
      <c r="N39">
        <f t="shared" si="2"/>
        <v>-510.70817529951916</v>
      </c>
      <c r="O39">
        <f t="shared" si="3"/>
        <v>3.5999999999999997E-2</v>
      </c>
      <c r="P39" s="49"/>
      <c r="Q39" s="49"/>
      <c r="R39" s="49"/>
      <c r="S39" s="49"/>
      <c r="T39" s="49"/>
      <c r="U39" s="49"/>
    </row>
    <row r="40" spans="1:21" x14ac:dyDescent="0.2">
      <c r="A40" s="54" t="s">
        <v>26</v>
      </c>
      <c r="B40" s="49"/>
      <c r="C40" s="49"/>
      <c r="D40" s="49"/>
      <c r="E40" s="58">
        <f>SUM(E36:E39)</f>
        <v>586.66666666666663</v>
      </c>
      <c r="F40" s="49"/>
      <c r="G40">
        <v>37</v>
      </c>
      <c r="H40">
        <f t="shared" si="1"/>
        <v>3.6999999999999998E-2</v>
      </c>
      <c r="I40">
        <f>IF(Price!$AB$12&gt;Price!$AB$11,BETAINV(H40,Price!$AB$19,Price!$AB$20,Price!$AB$11,Price!$AB$12),Price!$AB$11)</f>
        <v>0.91544221237358536</v>
      </c>
      <c r="J40">
        <f>IF(Weight!$AB$12&gt;Weight!$AB$11,BETAINV(H40,Weight!$AB$19,Weight!$AB$20,Weight!$AB$11,Weight!$AB$12),Weight!$AB$11)</f>
        <v>426.49282390627405</v>
      </c>
      <c r="K40">
        <f>IF(Wean!$AB$12&gt;Wean!$AB$11,BETAINV(H40,Wean!$AB$19,Wean!$AB$20,Wean!$AB$11,Wean!$AB$12),Wean!$AB$11)</f>
        <v>0.80932051484359147</v>
      </c>
      <c r="L40">
        <f>IF(Costs!$AB$12&gt;Costs!$AB$11,BETAINV(H40,Costs!$AB$19,Costs!$AB$20,Costs!$AB$11,Costs!$AB$12),Costs!$AB$11)</f>
        <v>239.97301204671476</v>
      </c>
      <c r="M40">
        <f t="shared" si="4"/>
        <v>76.00961964547588</v>
      </c>
      <c r="N40">
        <f t="shared" si="2"/>
        <v>-510.65704702119075</v>
      </c>
      <c r="O40">
        <f t="shared" si="3"/>
        <v>3.6999999999999998E-2</v>
      </c>
      <c r="P40" s="49"/>
      <c r="Q40" s="49"/>
      <c r="R40" s="49"/>
      <c r="S40" s="49"/>
      <c r="T40" s="49"/>
      <c r="U40" s="49"/>
    </row>
    <row r="41" spans="1:21" x14ac:dyDescent="0.2">
      <c r="A41" s="59" t="s">
        <v>27</v>
      </c>
      <c r="B41" s="56"/>
      <c r="C41" s="56"/>
      <c r="D41" s="56"/>
      <c r="E41" s="57">
        <f>E34-E40</f>
        <v>-501.0333333333333</v>
      </c>
      <c r="F41" s="49"/>
      <c r="G41">
        <v>38</v>
      </c>
      <c r="H41">
        <f t="shared" si="1"/>
        <v>3.7999999999999999E-2</v>
      </c>
      <c r="I41">
        <f>IF(Price!$AB$12&gt;Price!$AB$11,BETAINV(H41,Price!$AB$19,Price!$AB$20,Price!$AB$11,Price!$AB$12),Price!$AB$11)</f>
        <v>0.91580853509045945</v>
      </c>
      <c r="J41">
        <f>IF(Weight!$AB$12&gt;Weight!$AB$11,BETAINV(H41,Weight!$AB$19,Weight!$AB$20,Weight!$AB$11,Weight!$AB$12),Weight!$AB$11)</f>
        <v>426.62205834309458</v>
      </c>
      <c r="K41">
        <f>IF(Wean!$AB$12&gt;Wean!$AB$11,BETAINV(H41,Wean!$AB$19,Wean!$AB$20,Wean!$AB$11,Wean!$AB$12),Wean!$AB$11)</f>
        <v>0.80943824626671013</v>
      </c>
      <c r="L41">
        <f>IF(Costs!$AB$12&gt;Costs!$AB$11,BETAINV(H41,Costs!$AB$19,Costs!$AB$20,Costs!$AB$11,Costs!$AB$12),Costs!$AB$11)</f>
        <v>240.19053711153691</v>
      </c>
      <c r="M41">
        <f t="shared" si="4"/>
        <v>76.060322442813231</v>
      </c>
      <c r="N41">
        <f t="shared" si="2"/>
        <v>-510.6063442238534</v>
      </c>
      <c r="O41">
        <f t="shared" si="3"/>
        <v>3.7999999999999999E-2</v>
      </c>
      <c r="P41" s="49"/>
      <c r="Q41" s="49"/>
      <c r="R41" s="49"/>
      <c r="S41" s="49"/>
      <c r="T41" s="49"/>
      <c r="U41" s="49"/>
    </row>
    <row r="42" spans="1:21" x14ac:dyDescent="0.2">
      <c r="A42" s="50" t="s">
        <v>28</v>
      </c>
      <c r="B42" s="49"/>
      <c r="C42" s="49"/>
      <c r="D42" s="49"/>
      <c r="E42" s="49"/>
      <c r="F42" s="49"/>
      <c r="G42">
        <v>39</v>
      </c>
      <c r="H42">
        <f t="shared" si="1"/>
        <v>3.9E-2</v>
      </c>
      <c r="I42">
        <f>IF(Price!$AB$12&gt;Price!$AB$11,BETAINV(H42,Price!$AB$19,Price!$AB$20,Price!$AB$11,Price!$AB$12),Price!$AB$11)</f>
        <v>0.91616951020957305</v>
      </c>
      <c r="J42">
        <f>IF(Weight!$AB$12&gt;Weight!$AB$11,BETAINV(H42,Weight!$AB$19,Weight!$AB$20,Weight!$AB$11,Weight!$AB$12),Weight!$AB$11)</f>
        <v>426.74910643864467</v>
      </c>
      <c r="K42">
        <f>IF(Wean!$AB$12&gt;Wean!$AB$11,BETAINV(H42,Wean!$AB$19,Wean!$AB$20,Wean!$AB$11,Wean!$AB$12),Wean!$AB$11)</f>
        <v>0.80955449796377843</v>
      </c>
      <c r="L42">
        <f>IF(Costs!$AB$12&gt;Costs!$AB$11,BETAINV(H42,Costs!$AB$19,Costs!$AB$20,Costs!$AB$11,Costs!$AB$12),Costs!$AB$11)</f>
        <v>240.40456542038922</v>
      </c>
      <c r="M42">
        <f t="shared" si="4"/>
        <v>76.110615695812072</v>
      </c>
      <c r="N42">
        <f t="shared" si="2"/>
        <v>-510.55605097085459</v>
      </c>
      <c r="O42">
        <f t="shared" si="3"/>
        <v>3.9E-2</v>
      </c>
      <c r="P42" s="49"/>
      <c r="Q42" s="49"/>
      <c r="R42" s="49"/>
      <c r="S42" s="49"/>
      <c r="T42" s="49"/>
      <c r="U42" s="49"/>
    </row>
    <row r="43" spans="1:21" x14ac:dyDescent="0.2">
      <c r="A43" s="60" t="s">
        <v>29</v>
      </c>
      <c r="B43" s="53" t="s">
        <v>32</v>
      </c>
      <c r="C43" s="53"/>
      <c r="D43" s="53"/>
      <c r="E43" s="52">
        <f>MAIN!E43</f>
        <v>0</v>
      </c>
      <c r="F43" s="49"/>
      <c r="G43">
        <v>40</v>
      </c>
      <c r="H43">
        <f t="shared" si="1"/>
        <v>0.04</v>
      </c>
      <c r="I43">
        <f>IF(Price!$AB$12&gt;Price!$AB$11,BETAINV(H43,Price!$AB$19,Price!$AB$20,Price!$AB$11,Price!$AB$12),Price!$AB$11)</f>
        <v>0.91652536240793991</v>
      </c>
      <c r="J43">
        <f>IF(Weight!$AB$12&gt;Weight!$AB$11,BETAINV(H43,Weight!$AB$19,Weight!$AB$20,Weight!$AB$11,Weight!$AB$12),Weight!$AB$11)</f>
        <v>426.87406380505217</v>
      </c>
      <c r="K43">
        <f>IF(Wean!$AB$12&gt;Wean!$AB$11,BETAINV(H43,Wean!$AB$19,Wean!$AB$20,Wean!$AB$11,Wean!$AB$12),Wean!$AB$11)</f>
        <v>0.80966932979939288</v>
      </c>
      <c r="L43">
        <f>IF(Costs!$AB$12&gt;Costs!$AB$11,BETAINV(H43,Costs!$AB$19,Costs!$AB$20,Costs!$AB$11,Costs!$AB$12),Costs!$AB$11)</f>
        <v>240.61524777914232</v>
      </c>
      <c r="M43">
        <f t="shared" si="4"/>
        <v>76.160514397469711</v>
      </c>
      <c r="N43">
        <f t="shared" si="2"/>
        <v>-510.50615226919695</v>
      </c>
      <c r="O43">
        <f t="shared" si="3"/>
        <v>0.04</v>
      </c>
      <c r="P43" s="49"/>
      <c r="Q43" s="49"/>
      <c r="R43" s="49"/>
      <c r="S43" s="49"/>
      <c r="T43" s="49"/>
      <c r="U43" s="49"/>
    </row>
    <row r="44" spans="1:21" x14ac:dyDescent="0.2">
      <c r="A44" s="59" t="s">
        <v>30</v>
      </c>
      <c r="B44" s="56"/>
      <c r="C44" s="56"/>
      <c r="D44" s="56"/>
      <c r="E44" s="57">
        <f>E41-E43</f>
        <v>-501.0333333333333</v>
      </c>
      <c r="F44" s="49"/>
      <c r="G44">
        <v>41</v>
      </c>
      <c r="H44">
        <f t="shared" si="1"/>
        <v>4.1000000000000002E-2</v>
      </c>
      <c r="I44">
        <f>IF(Price!$AB$12&gt;Price!$AB$11,BETAINV(H44,Price!$AB$19,Price!$AB$20,Price!$AB$11,Price!$AB$12),Price!$AB$11)</f>
        <v>0.91687630165256251</v>
      </c>
      <c r="J44">
        <f>IF(Weight!$AB$12&gt;Weight!$AB$11,BETAINV(H44,Weight!$AB$19,Weight!$AB$20,Weight!$AB$11,Weight!$AB$12),Weight!$AB$11)</f>
        <v>426.99701961669484</v>
      </c>
      <c r="K44">
        <f>IF(Wean!$AB$12&gt;Wean!$AB$11,BETAINV(H44,Wean!$AB$19,Wean!$AB$20,Wean!$AB$11,Wean!$AB$12),Wean!$AB$11)</f>
        <v>0.80978279782468732</v>
      </c>
      <c r="L44">
        <f>IF(Costs!$AB$12&gt;Costs!$AB$11,BETAINV(H44,Costs!$AB$19,Costs!$AB$20,Costs!$AB$11,Costs!$AB$12),Costs!$AB$11)</f>
        <v>240.82272493700395</v>
      </c>
      <c r="M44">
        <f t="shared" si="4"/>
        <v>76.210032674298361</v>
      </c>
      <c r="N44">
        <f t="shared" si="2"/>
        <v>-510.45663399236827</v>
      </c>
      <c r="O44">
        <f t="shared" si="3"/>
        <v>4.1000000000000002E-2</v>
      </c>
      <c r="P44" s="49"/>
      <c r="Q44" s="49"/>
      <c r="R44" s="49"/>
      <c r="S44" s="49"/>
      <c r="T44" s="49"/>
      <c r="U44" s="49"/>
    </row>
    <row r="45" spans="1:21" x14ac:dyDescent="0.2">
      <c r="A45" s="50"/>
      <c r="B45" s="49"/>
      <c r="C45" s="49"/>
      <c r="D45" s="49"/>
      <c r="E45" s="49"/>
      <c r="F45" s="49"/>
      <c r="G45">
        <v>42</v>
      </c>
      <c r="H45">
        <f t="shared" si="1"/>
        <v>4.2000000000000003E-2</v>
      </c>
      <c r="I45">
        <f>IF(Price!$AB$12&gt;Price!$AB$11,BETAINV(H45,Price!$AB$19,Price!$AB$20,Price!$AB$11,Price!$AB$12),Price!$AB$11)</f>
        <v>0.91722252449714914</v>
      </c>
      <c r="J45">
        <f>IF(Weight!$AB$12&gt;Weight!$AB$11,BETAINV(H45,Weight!$AB$19,Weight!$AB$20,Weight!$AB$11,Weight!$AB$12),Weight!$AB$11)</f>
        <v>427.11805718935949</v>
      </c>
      <c r="K45">
        <f>IF(Wean!$AB$12&gt;Wean!$AB$11,BETAINV(H45,Wean!$AB$19,Wean!$AB$20,Wean!$AB$11,Wean!$AB$12),Wean!$AB$11)</f>
        <v>0.80989495460687921</v>
      </c>
      <c r="L45">
        <f>IF(Costs!$AB$12&gt;Costs!$AB$11,BETAINV(H45,Costs!$AB$19,Costs!$AB$20,Costs!$AB$11,Costs!$AB$12),Costs!$AB$11)</f>
        <v>241.02712848495042</v>
      </c>
      <c r="M45">
        <f t="shared" si="4"/>
        <v>76.259183855524384</v>
      </c>
      <c r="N45">
        <f t="shared" si="2"/>
        <v>-510.40748281114224</v>
      </c>
      <c r="O45">
        <f t="shared" si="3"/>
        <v>4.2000000000000003E-2</v>
      </c>
      <c r="P45" s="49"/>
      <c r="Q45" s="49"/>
      <c r="R45" s="49"/>
      <c r="S45" s="49"/>
      <c r="T45" s="49"/>
      <c r="U45" s="49"/>
    </row>
    <row r="46" spans="1:21" x14ac:dyDescent="0.2">
      <c r="A46" s="50"/>
      <c r="B46" s="49"/>
      <c r="C46" s="49"/>
      <c r="D46" s="49"/>
      <c r="E46" s="49"/>
      <c r="F46" s="49"/>
      <c r="G46">
        <v>43</v>
      </c>
      <c r="H46">
        <f t="shared" si="1"/>
        <v>4.2999999999999997E-2</v>
      </c>
      <c r="I46">
        <f>IF(Price!$AB$12&gt;Price!$AB$11,BETAINV(H46,Price!$AB$19,Price!$AB$20,Price!$AB$11,Price!$AB$12),Price!$AB$11)</f>
        <v>0.9175642152365372</v>
      </c>
      <c r="J46">
        <f>IF(Weight!$AB$12&gt;Weight!$AB$11,BETAINV(H46,Weight!$AB$19,Weight!$AB$20,Weight!$AB$11,Weight!$AB$12),Weight!$AB$11)</f>
        <v>427.23725449482566</v>
      </c>
      <c r="K46">
        <f>IF(Wean!$AB$12&gt;Wean!$AB$11,BETAINV(H46,Wean!$AB$19,Wean!$AB$20,Wean!$AB$11,Wean!$AB$12),Wean!$AB$11)</f>
        <v>0.81000584952321253</v>
      </c>
      <c r="L46">
        <f>IF(Costs!$AB$12&gt;Costs!$AB$11,BETAINV(H46,Costs!$AB$19,Costs!$AB$20,Costs!$AB$11,Costs!$AB$12),Costs!$AB$11)</f>
        <v>241.22858165453056</v>
      </c>
      <c r="M46">
        <f t="shared" si="4"/>
        <v>76.307980535304296</v>
      </c>
      <c r="N46">
        <f t="shared" si="2"/>
        <v>-510.35868613136233</v>
      </c>
      <c r="O46">
        <f t="shared" si="3"/>
        <v>4.2999999999999997E-2</v>
      </c>
      <c r="P46" s="49"/>
      <c r="Q46" s="49"/>
      <c r="R46" s="49"/>
      <c r="S46" s="49"/>
      <c r="T46" s="49"/>
      <c r="U46" s="49"/>
    </row>
    <row r="47" spans="1:21" x14ac:dyDescent="0.2">
      <c r="A47" s="50"/>
      <c r="B47" s="49"/>
      <c r="C47" s="49"/>
      <c r="D47" s="49"/>
      <c r="E47" s="49"/>
      <c r="F47" s="49"/>
      <c r="G47">
        <v>44</v>
      </c>
      <c r="H47">
        <f t="shared" si="1"/>
        <v>4.3999999999999997E-2</v>
      </c>
      <c r="I47">
        <f>IF(Price!$AB$12&gt;Price!$AB$11,BETAINV(H47,Price!$AB$19,Price!$AB$20,Price!$AB$11,Price!$AB$12),Price!$AB$11)</f>
        <v>0.91790154693736503</v>
      </c>
      <c r="J47">
        <f>IF(Weight!$AB$12&gt;Weight!$AB$11,BETAINV(H47,Weight!$AB$19,Weight!$AB$20,Weight!$AB$11,Weight!$AB$12),Weight!$AB$11)</f>
        <v>427.35468461940008</v>
      </c>
      <c r="K47">
        <f>IF(Wean!$AB$12&gt;Wean!$AB$11,BETAINV(H47,Wean!$AB$19,Wean!$AB$20,Wean!$AB$11,Wean!$AB$12),Wean!$AB$11)</f>
        <v>0.81011552902388051</v>
      </c>
      <c r="L47">
        <f>IF(Costs!$AB$12&gt;Costs!$AB$11,BETAINV(H47,Costs!$AB$19,Costs!$AB$20,Costs!$AB$11,Costs!$AB$12),Costs!$AB$11)</f>
        <v>241.42720003013764</v>
      </c>
      <c r="M47">
        <f t="shared" si="4"/>
        <v>76.356434628803555</v>
      </c>
      <c r="N47">
        <f t="shared" si="2"/>
        <v>-510.3102320378631</v>
      </c>
      <c r="O47">
        <f t="shared" si="3"/>
        <v>4.3999999999999997E-2</v>
      </c>
      <c r="P47" s="49"/>
      <c r="Q47" s="49"/>
      <c r="R47" s="49"/>
      <c r="S47" s="49"/>
      <c r="T47" s="49"/>
      <c r="U47" s="49"/>
    </row>
    <row r="48" spans="1:21" x14ac:dyDescent="0.2">
      <c r="A48" s="50"/>
      <c r="B48" s="49"/>
      <c r="C48" s="49"/>
      <c r="D48" s="49"/>
      <c r="E48" s="49"/>
      <c r="F48" s="49"/>
      <c r="G48">
        <v>45</v>
      </c>
      <c r="H48">
        <f t="shared" si="1"/>
        <v>4.4999999999999998E-2</v>
      </c>
      <c r="I48">
        <f>IF(Price!$AB$12&gt;Price!$AB$11,BETAINV(H48,Price!$AB$19,Price!$AB$20,Price!$AB$11,Price!$AB$12),Price!$AB$11)</f>
        <v>0.918234682360756</v>
      </c>
      <c r="J48">
        <f>IF(Weight!$AB$12&gt;Weight!$AB$11,BETAINV(H48,Weight!$AB$19,Weight!$AB$20,Weight!$AB$11,Weight!$AB$12),Weight!$AB$11)</f>
        <v>427.47041617363499</v>
      </c>
      <c r="K48">
        <f>IF(Wean!$AB$12&gt;Wean!$AB$11,BETAINV(H48,Wean!$AB$19,Wean!$AB$20,Wean!$AB$11,Wean!$AB$12),Wean!$AB$11)</f>
        <v>0.81022403686782729</v>
      </c>
      <c r="L48">
        <f>IF(Costs!$AB$12&gt;Costs!$AB$11,BETAINV(H48,Costs!$AB$19,Costs!$AB$20,Costs!$AB$11,Costs!$AB$12),Costs!$AB$11)</f>
        <v>241.62309218586574</v>
      </c>
      <c r="M48">
        <f t="shared" si="4"/>
        <v>76.404557422864855</v>
      </c>
      <c r="N48">
        <f t="shared" si="2"/>
        <v>-510.26210924380177</v>
      </c>
      <c r="O48">
        <f t="shared" si="3"/>
        <v>4.4999999999999998E-2</v>
      </c>
      <c r="P48" s="49"/>
      <c r="Q48" s="49"/>
      <c r="R48" s="49"/>
      <c r="S48" s="49"/>
      <c r="T48" s="49"/>
      <c r="U48" s="49"/>
    </row>
    <row r="49" spans="1:21" x14ac:dyDescent="0.2">
      <c r="A49" s="50"/>
      <c r="B49" s="49"/>
      <c r="C49" s="49"/>
      <c r="D49" s="49"/>
      <c r="E49" s="49"/>
      <c r="F49" s="49"/>
      <c r="G49">
        <v>46</v>
      </c>
      <c r="H49">
        <f t="shared" si="1"/>
        <v>4.5999999999999999E-2</v>
      </c>
      <c r="I49">
        <f>IF(Price!$AB$12&gt;Price!$AB$11,BETAINV(H49,Price!$AB$19,Price!$AB$20,Price!$AB$11,Price!$AB$12),Price!$AB$11)</f>
        <v>0.91856377479046525</v>
      </c>
      <c r="J49">
        <f>IF(Weight!$AB$12&gt;Weight!$AB$11,BETAINV(H49,Weight!$AB$19,Weight!$AB$20,Weight!$AB$11,Weight!$AB$12),Weight!$AB$11)</f>
        <v>427.5845136593905</v>
      </c>
      <c r="K49">
        <f>IF(Wean!$AB$12&gt;Wean!$AB$11,BETAINV(H49,Wean!$AB$19,Wean!$AB$20,Wean!$AB$11,Wean!$AB$12),Wean!$AB$11)</f>
        <v>0.81033141433476397</v>
      </c>
      <c r="L49">
        <f>IF(Costs!$AB$12&gt;Costs!$AB$11,BETAINV(H49,Costs!$AB$19,Costs!$AB$20,Costs!$AB$11,Costs!$AB$12),Costs!$AB$11)</f>
        <v>241.81636025642646</v>
      </c>
      <c r="M49">
        <f t="shared" si="4"/>
        <v>76.452359621891588</v>
      </c>
      <c r="N49">
        <f t="shared" si="2"/>
        <v>-510.21430704477507</v>
      </c>
      <c r="O49">
        <f t="shared" si="3"/>
        <v>4.5999999999999999E-2</v>
      </c>
      <c r="P49" s="49"/>
      <c r="Q49" s="49"/>
      <c r="R49" s="49"/>
      <c r="S49" s="49"/>
      <c r="T49" s="49"/>
      <c r="U49" s="49"/>
    </row>
    <row r="50" spans="1:21" x14ac:dyDescent="0.2">
      <c r="A50" s="50"/>
      <c r="B50" s="49"/>
      <c r="C50" s="49"/>
      <c r="D50" s="49"/>
      <c r="E50" s="49"/>
      <c r="F50" s="49"/>
      <c r="G50">
        <v>47</v>
      </c>
      <c r="H50">
        <f t="shared" si="1"/>
        <v>4.7E-2</v>
      </c>
      <c r="I50">
        <f>IF(Price!$AB$12&gt;Price!$AB$11,BETAINV(H50,Price!$AB$19,Price!$AB$20,Price!$AB$11,Price!$AB$12),Price!$AB$11)</f>
        <v>0.9188889687780093</v>
      </c>
      <c r="J50">
        <f>IF(Weight!$AB$12&gt;Weight!$AB$11,BETAINV(H50,Weight!$AB$19,Weight!$AB$20,Weight!$AB$11,Weight!$AB$12),Weight!$AB$11)</f>
        <v>427.69703779950908</v>
      </c>
      <c r="K50">
        <f>IF(Wean!$AB$12&gt;Wean!$AB$11,BETAINV(H50,Wean!$AB$19,Wean!$AB$20,Wean!$AB$11,Wean!$AB$12),Wean!$AB$11)</f>
        <v>0.81043770041626095</v>
      </c>
      <c r="L50">
        <f>IF(Costs!$AB$12&gt;Costs!$AB$11,BETAINV(H50,Costs!$AB$19,Costs!$AB$20,Costs!$AB$11,Costs!$AB$12),Costs!$AB$11)</f>
        <v>242.00710045023015</v>
      </c>
      <c r="M50">
        <f t="shared" si="4"/>
        <v>76.499851389491766</v>
      </c>
      <c r="N50">
        <f t="shared" si="2"/>
        <v>-510.16681527717486</v>
      </c>
      <c r="O50">
        <f t="shared" si="3"/>
        <v>4.7E-2</v>
      </c>
      <c r="P50" s="49"/>
      <c r="Q50" s="49"/>
      <c r="R50" s="49"/>
      <c r="S50" s="49"/>
      <c r="T50" s="49"/>
      <c r="U50" s="49"/>
    </row>
    <row r="51" spans="1:21" x14ac:dyDescent="0.2">
      <c r="A51" s="50"/>
      <c r="B51" s="49"/>
      <c r="C51" s="49"/>
      <c r="D51" s="49"/>
      <c r="E51" s="49"/>
      <c r="F51" s="49"/>
      <c r="G51">
        <v>48</v>
      </c>
      <c r="H51">
        <f t="shared" si="1"/>
        <v>4.8000000000000001E-2</v>
      </c>
      <c r="I51">
        <f>IF(Price!$AB$12&gt;Price!$AB$11,BETAINV(H51,Price!$AB$19,Price!$AB$20,Price!$AB$11,Price!$AB$12),Price!$AB$11)</f>
        <v>0.91921040081468308</v>
      </c>
      <c r="J51">
        <f>IF(Weight!$AB$12&gt;Weight!$AB$11,BETAINV(H51,Weight!$AB$19,Weight!$AB$20,Weight!$AB$11,Weight!$AB$12),Weight!$AB$11)</f>
        <v>427.80804583461975</v>
      </c>
      <c r="K51">
        <f>IF(Wean!$AB$12&gt;Wean!$AB$11,BETAINV(H51,Wean!$AB$19,Wean!$AB$20,Wean!$AB$11,Wean!$AB$12),Wean!$AB$11)</f>
        <v>0.81054293198838101</v>
      </c>
      <c r="L51">
        <f>IF(Costs!$AB$12&gt;Costs!$AB$11,BETAINV(H51,Costs!$AB$19,Costs!$AB$20,Costs!$AB$11,Costs!$AB$12),Costs!$AB$11)</f>
        <v>242.19540351159173</v>
      </c>
      <c r="M51">
        <f t="shared" si="4"/>
        <v>76.547042386350427</v>
      </c>
      <c r="N51">
        <f t="shared" si="2"/>
        <v>-510.1196242803162</v>
      </c>
      <c r="O51">
        <f t="shared" si="3"/>
        <v>4.8000000000000001E-2</v>
      </c>
      <c r="P51" s="49"/>
      <c r="Q51" s="49"/>
      <c r="R51" s="49"/>
      <c r="S51" s="49"/>
      <c r="T51" s="49"/>
      <c r="U51" s="49"/>
    </row>
    <row r="52" spans="1:21" x14ac:dyDescent="0.2">
      <c r="A52" s="50"/>
      <c r="B52" s="49"/>
      <c r="C52" s="49"/>
      <c r="D52" s="49"/>
      <c r="E52" s="49"/>
      <c r="G52">
        <v>49</v>
      </c>
      <c r="H52">
        <f t="shared" si="1"/>
        <v>4.9000000000000002E-2</v>
      </c>
      <c r="I52">
        <f>IF(Price!$AB$12&gt;Price!$AB$11,BETAINV(H52,Price!$AB$19,Price!$AB$20,Price!$AB$11,Price!$AB$12),Price!$AB$11)</f>
        <v>0.91952819993900259</v>
      </c>
      <c r="J52">
        <f>IF(Weight!$AB$12&gt;Weight!$AB$11,BETAINV(H52,Weight!$AB$19,Weight!$AB$20,Weight!$AB$11,Weight!$AB$12),Weight!$AB$11)</f>
        <v>427.91759179096277</v>
      </c>
      <c r="K52">
        <f>IF(Wean!$AB$12&gt;Wean!$AB$11,BETAINV(H52,Wean!$AB$19,Wean!$AB$20,Wean!$AB$11,Wean!$AB$12),Wean!$AB$11)</f>
        <v>0.81064714396798099</v>
      </c>
      <c r="L52">
        <f>IF(Costs!$AB$12&gt;Costs!$AB$11,BETAINV(H52,Costs!$AB$19,Costs!$AB$20,Costs!$AB$11,Costs!$AB$12),Costs!$AB$11)</f>
        <v>242.38135513805418</v>
      </c>
      <c r="M52">
        <f t="shared" si="4"/>
        <v>76.593941804743849</v>
      </c>
      <c r="N52">
        <f t="shared" si="2"/>
        <v>-510.07272486192278</v>
      </c>
      <c r="O52">
        <f t="shared" si="3"/>
        <v>4.9000000000000002E-2</v>
      </c>
    </row>
    <row r="53" spans="1:21" x14ac:dyDescent="0.2">
      <c r="A53" s="50"/>
      <c r="B53" s="49"/>
      <c r="C53" s="49"/>
      <c r="D53" s="49"/>
      <c r="E53" s="49"/>
      <c r="G53">
        <v>50</v>
      </c>
      <c r="H53">
        <f t="shared" si="1"/>
        <v>0.05</v>
      </c>
      <c r="I53">
        <f>IF(Price!$AB$12&gt;Price!$AB$11,BETAINV(H53,Price!$AB$19,Price!$AB$20,Price!$AB$11,Price!$AB$12),Price!$AB$11)</f>
        <v>0.91984248828696602</v>
      </c>
      <c r="J53">
        <f>IF(Weight!$AB$12&gt;Weight!$AB$11,BETAINV(H53,Weight!$AB$19,Weight!$AB$20,Weight!$AB$11,Weight!$AB$12),Weight!$AB$11)</f>
        <v>428.02572672259583</v>
      </c>
      <c r="K53">
        <f>IF(Wean!$AB$12&gt;Wean!$AB$11,BETAINV(H53,Wean!$AB$19,Wean!$AB$20,Wean!$AB$11,Wean!$AB$12),Wean!$AB$11)</f>
        <v>0.81075036945452783</v>
      </c>
      <c r="L53">
        <f>IF(Costs!$AB$12&gt;Costs!$AB$11,BETAINV(H53,Costs!$AB$19,Costs!$AB$20,Costs!$AB$11,Costs!$AB$12),Costs!$AB$11)</f>
        <v>242.56503635801195</v>
      </c>
      <c r="M53">
        <f t="shared" si="4"/>
        <v>76.640558400051731</v>
      </c>
      <c r="N53">
        <f t="shared" si="2"/>
        <v>-510.02610826661487</v>
      </c>
      <c r="O53">
        <f t="shared" si="3"/>
        <v>0.05</v>
      </c>
    </row>
    <row r="54" spans="1:21" x14ac:dyDescent="0.2">
      <c r="A54" s="50"/>
      <c r="B54" s="49"/>
      <c r="C54" s="49"/>
      <c r="D54" s="49"/>
      <c r="E54" s="49"/>
      <c r="G54">
        <v>51</v>
      </c>
      <c r="H54">
        <f t="shared" si="1"/>
        <v>5.0999999999999997E-2</v>
      </c>
      <c r="I54">
        <f>IF(Price!$AB$12&gt;Price!$AB$11,BETAINV(H54,Price!$AB$19,Price!$AB$20,Price!$AB$11,Price!$AB$12),Price!$AB$11)</f>
        <v>0.9201533815915437</v>
      </c>
      <c r="J54">
        <f>IF(Weight!$AB$12&gt;Weight!$AB$11,BETAINV(H54,Weight!$AB$19,Weight!$AB$20,Weight!$AB$11,Weight!$AB$12),Weight!$AB$11)</f>
        <v>428.13249893089204</v>
      </c>
      <c r="K54">
        <f>IF(Wean!$AB$12&gt;Wean!$AB$11,BETAINV(H54,Wean!$AB$19,Wean!$AB$20,Wean!$AB$11,Wean!$AB$12),Wean!$AB$11)</f>
        <v>0.81085263985903333</v>
      </c>
      <c r="L54">
        <f>IF(Costs!$AB$12&gt;Costs!$AB$11,BETAINV(H54,Costs!$AB$19,Costs!$AB$20,Costs!$AB$11,Costs!$AB$12),Costs!$AB$11)</f>
        <v>242.74652387312477</v>
      </c>
      <c r="M54">
        <f t="shared" si="4"/>
        <v>76.686900519582764</v>
      </c>
      <c r="N54">
        <f t="shared" si="2"/>
        <v>-509.97976614708386</v>
      </c>
      <c r="O54">
        <f t="shared" si="3"/>
        <v>5.0999999999999997E-2</v>
      </c>
    </row>
    <row r="55" spans="1:21" x14ac:dyDescent="0.2">
      <c r="A55" s="54"/>
      <c r="B55" s="49"/>
      <c r="C55" s="49"/>
      <c r="D55" s="49"/>
      <c r="E55" s="49"/>
      <c r="G55">
        <v>52</v>
      </c>
      <c r="H55">
        <f t="shared" si="1"/>
        <v>5.1999999999999998E-2</v>
      </c>
      <c r="I55">
        <f>IF(Price!$AB$12&gt;Price!$AB$11,BETAINV(H55,Price!$AB$19,Price!$AB$20,Price!$AB$11,Price!$AB$12),Price!$AB$11)</f>
        <v>0.92046098963698486</v>
      </c>
      <c r="J55">
        <f>IF(Weight!$AB$12&gt;Weight!$AB$11,BETAINV(H55,Weight!$AB$19,Weight!$AB$20,Weight!$AB$11,Weight!$AB$12),Weight!$AB$11)</f>
        <v>428.2379541638615</v>
      </c>
      <c r="K55">
        <f>IF(Wean!$AB$12&gt;Wean!$AB$11,BETAINV(H55,Wean!$AB$19,Wean!$AB$20,Wean!$AB$11,Wean!$AB$12),Wean!$AB$11)</f>
        <v>0.81095398502150551</v>
      </c>
      <c r="L55">
        <f>IF(Costs!$AB$12&gt;Costs!$AB$11,BETAINV(H55,Costs!$AB$19,Costs!$AB$20,Costs!$AB$11,Costs!$AB$12),Costs!$AB$11)</f>
        <v>242.92589036942869</v>
      </c>
      <c r="M55">
        <f t="shared" si="4"/>
        <v>76.732976128989407</v>
      </c>
      <c r="N55">
        <f t="shared" si="2"/>
        <v>-509.93369053767719</v>
      </c>
      <c r="O55">
        <f t="shared" si="3"/>
        <v>5.1999999999999998E-2</v>
      </c>
    </row>
    <row r="56" spans="1:21" x14ac:dyDescent="0.2">
      <c r="A56" s="54"/>
      <c r="B56" s="49"/>
      <c r="C56" s="49"/>
      <c r="D56" s="49"/>
      <c r="E56" s="49"/>
      <c r="G56">
        <v>53</v>
      </c>
      <c r="H56">
        <f t="shared" si="1"/>
        <v>5.2999999999999999E-2</v>
      </c>
      <c r="I56">
        <f>IF(Price!$AB$12&gt;Price!$AB$11,BETAINV(H56,Price!$AB$19,Price!$AB$20,Price!$AB$11,Price!$AB$12),Price!$AB$11)</f>
        <v>0.92076541667281064</v>
      </c>
      <c r="J56">
        <f>IF(Weight!$AB$12&gt;Weight!$AB$11,BETAINV(H56,Weight!$AB$19,Weight!$AB$20,Weight!$AB$11,Weight!$AB$12),Weight!$AB$11)</f>
        <v>428.34213579750059</v>
      </c>
      <c r="K56">
        <f>IF(Wean!$AB$12&gt;Wean!$AB$11,BETAINV(H56,Wean!$AB$19,Wean!$AB$20,Wean!$AB$11,Wean!$AB$12),Wean!$AB$11)</f>
        <v>0.8110544333181392</v>
      </c>
      <c r="L56">
        <f>IF(Costs!$AB$12&gt;Costs!$AB$11,BETAINV(H56,Costs!$AB$19,Costs!$AB$20,Costs!$AB$11,Costs!$AB$12),Costs!$AB$11)</f>
        <v>243.10320480054932</v>
      </c>
      <c r="M56">
        <f t="shared" si="4"/>
        <v>76.77879283651319</v>
      </c>
      <c r="N56">
        <f t="shared" si="2"/>
        <v>-509.88787383015347</v>
      </c>
      <c r="O56">
        <f t="shared" si="3"/>
        <v>5.2999999999999999E-2</v>
      </c>
    </row>
    <row r="57" spans="1:21" x14ac:dyDescent="0.2">
      <c r="A57" s="54"/>
      <c r="B57" s="49"/>
      <c r="C57" s="49"/>
      <c r="D57" s="49"/>
      <c r="E57" s="49"/>
      <c r="G57">
        <v>54</v>
      </c>
      <c r="H57">
        <f t="shared" si="1"/>
        <v>5.3999999999999999E-2</v>
      </c>
      <c r="I57">
        <f>IF(Price!$AB$12&gt;Price!$AB$11,BETAINV(H57,Price!$AB$19,Price!$AB$20,Price!$AB$11,Price!$AB$12),Price!$AB$11)</f>
        <v>0.92106676179176372</v>
      </c>
      <c r="J57">
        <f>IF(Weight!$AB$12&gt;Weight!$AB$11,BETAINV(H57,Weight!$AB$19,Weight!$AB$20,Weight!$AB$11,Weight!$AB$12),Weight!$AB$11)</f>
        <v>428.44508500109714</v>
      </c>
      <c r="K57">
        <f>IF(Wean!$AB$12&gt;Wean!$AB$11,BETAINV(H57,Wean!$AB$19,Wean!$AB$20,Wean!$AB$11,Wean!$AB$12),Wean!$AB$11)</f>
        <v>0.81115401175931967</v>
      </c>
      <c r="L57">
        <f>IF(Costs!$AB$12&gt;Costs!$AB$11,BETAINV(H57,Costs!$AB$19,Costs!$AB$20,Costs!$AB$11,Costs!$AB$12),Costs!$AB$11)</f>
        <v>243.27853264599699</v>
      </c>
      <c r="M57">
        <f t="shared" si="4"/>
        <v>76.82435791527692</v>
      </c>
      <c r="N57">
        <f t="shared" si="2"/>
        <v>-509.84230875138974</v>
      </c>
      <c r="O57">
        <f t="shared" si="3"/>
        <v>5.3999999999999999E-2</v>
      </c>
    </row>
    <row r="58" spans="1:21" x14ac:dyDescent="0.2">
      <c r="A58" s="54"/>
      <c r="B58" s="49"/>
      <c r="C58" s="49"/>
      <c r="D58" s="49"/>
      <c r="E58" s="49"/>
      <c r="G58">
        <v>55</v>
      </c>
      <c r="H58">
        <f t="shared" si="1"/>
        <v>5.5E-2</v>
      </c>
      <c r="I58">
        <f>IF(Price!$AB$12&gt;Price!$AB$11,BETAINV(H58,Price!$AB$19,Price!$AB$20,Price!$AB$11,Price!$AB$12),Price!$AB$11)</f>
        <v>0.92136511927545783</v>
      </c>
      <c r="J58">
        <f>IF(Weight!$AB$12&gt;Weight!$AB$11,BETAINV(H58,Weight!$AB$19,Weight!$AB$20,Weight!$AB$11,Weight!$AB$12),Weight!$AB$11)</f>
        <v>428.54684088818038</v>
      </c>
      <c r="K58">
        <f>IF(Wean!$AB$12&gt;Wean!$AB$11,BETAINV(H58,Wean!$AB$19,Wean!$AB$20,Wean!$AB$11,Wean!$AB$12),Wean!$AB$11)</f>
        <v>0.81125274607937981</v>
      </c>
      <c r="L58">
        <f>IF(Costs!$AB$12&gt;Costs!$AB$11,BETAINV(H58,Costs!$AB$19,Costs!$AB$20,Costs!$AB$11,Costs!$AB$12),Costs!$AB$11)</f>
        <v>243.45193614715379</v>
      </c>
      <c r="M58">
        <f t="shared" si="4"/>
        <v>76.869678323812821</v>
      </c>
      <c r="N58">
        <f t="shared" si="2"/>
        <v>-509.79698834285381</v>
      </c>
      <c r="O58">
        <f t="shared" si="3"/>
        <v>5.5E-2</v>
      </c>
    </row>
    <row r="59" spans="1:21" x14ac:dyDescent="0.2">
      <c r="A59" s="54"/>
      <c r="B59" s="49"/>
      <c r="C59" s="49"/>
      <c r="D59" s="49"/>
      <c r="E59" s="49"/>
      <c r="G59">
        <v>56</v>
      </c>
      <c r="H59">
        <f t="shared" si="1"/>
        <v>5.6000000000000001E-2</v>
      </c>
      <c r="I59">
        <f>IF(Price!$AB$12&gt;Price!$AB$11,BETAINV(H59,Price!$AB$19,Price!$AB$20,Price!$AB$11,Price!$AB$12),Price!$AB$11)</f>
        <v>0.9216605789110226</v>
      </c>
      <c r="J59">
        <f>IF(Weight!$AB$12&gt;Weight!$AB$11,BETAINV(H59,Weight!$AB$19,Weight!$AB$20,Weight!$AB$11,Weight!$AB$12),Weight!$AB$11)</f>
        <v>428.64744065459939</v>
      </c>
      <c r="K59">
        <f>IF(Wean!$AB$12&gt;Wean!$AB$11,BETAINV(H59,Wean!$AB$19,Wean!$AB$20,Wean!$AB$11,Wean!$AB$12),Wean!$AB$11)</f>
        <v>0.81135066081894214</v>
      </c>
      <c r="L59">
        <f>IF(Costs!$AB$12&gt;Costs!$AB$11,BETAINV(H59,Costs!$AB$19,Costs!$AB$20,Costs!$AB$11,Costs!$AB$12),Costs!$AB$11)</f>
        <v>243.62347452324946</v>
      </c>
      <c r="M59">
        <f t="shared" si="4"/>
        <v>76.914760724993585</v>
      </c>
      <c r="N59">
        <f t="shared" si="2"/>
        <v>-509.75190594167304</v>
      </c>
      <c r="O59">
        <f t="shared" si="3"/>
        <v>5.6000000000000001E-2</v>
      </c>
    </row>
    <row r="60" spans="1:21" x14ac:dyDescent="0.2">
      <c r="G60">
        <v>57</v>
      </c>
      <c r="H60">
        <f t="shared" si="1"/>
        <v>5.7000000000000002E-2</v>
      </c>
      <c r="I60">
        <f>IF(Price!$AB$12&gt;Price!$AB$11,BETAINV(H60,Price!$AB$19,Price!$AB$20,Price!$AB$11,Price!$AB$12),Price!$AB$11)</f>
        <v>0.92195322628164966</v>
      </c>
      <c r="J60">
        <f>IF(Weight!$AB$12&gt;Weight!$AB$11,BETAINV(H60,Weight!$AB$19,Weight!$AB$20,Weight!$AB$11,Weight!$AB$12),Weight!$AB$11)</f>
        <v>428.74691970503704</v>
      </c>
      <c r="K60">
        <f>IF(Wean!$AB$12&gt;Wean!$AB$11,BETAINV(H60,Wean!$AB$19,Wean!$AB$20,Wean!$AB$11,Wean!$AB$12),Wean!$AB$11)</f>
        <v>0.81144777940057933</v>
      </c>
      <c r="L60">
        <f>IF(Costs!$AB$12&gt;Costs!$AB$11,BETAINV(H60,Costs!$AB$19,Costs!$AB$20,Costs!$AB$11,Costs!$AB$12),Costs!$AB$11)</f>
        <v>243.79320416934738</v>
      </c>
      <c r="M60">
        <f t="shared" si="4"/>
        <v>76.959611503518801</v>
      </c>
      <c r="N60">
        <f t="shared" si="2"/>
        <v>-509.70705516314786</v>
      </c>
      <c r="O60">
        <f t="shared" si="3"/>
        <v>5.7000000000000002E-2</v>
      </c>
    </row>
    <row r="61" spans="1:21" x14ac:dyDescent="0.2">
      <c r="G61">
        <v>58</v>
      </c>
      <c r="H61">
        <f t="shared" si="1"/>
        <v>5.8000000000000003E-2</v>
      </c>
      <c r="I61">
        <f>IF(Price!$AB$12&gt;Price!$AB$11,BETAINV(H61,Price!$AB$19,Price!$AB$20,Price!$AB$11,Price!$AB$12),Price!$AB$11)</f>
        <v>0.92224314303361021</v>
      </c>
      <c r="J61">
        <f>IF(Weight!$AB$12&gt;Weight!$AB$11,BETAINV(H61,Weight!$AB$19,Weight!$AB$20,Weight!$AB$11,Weight!$AB$12),Weight!$AB$11)</f>
        <v>428.84531176911287</v>
      </c>
      <c r="K61">
        <f>IF(Wean!$AB$12&gt;Wean!$AB$11,BETAINV(H61,Wean!$AB$19,Wean!$AB$20,Wean!$AB$11,Wean!$AB$12),Wean!$AB$11)</f>
        <v>0.81154412419844246</v>
      </c>
      <c r="L61">
        <f>IF(Costs!$AB$12&gt;Costs!$AB$11,BETAINV(H61,Costs!$AB$19,Costs!$AB$20,Costs!$AB$11,Costs!$AB$12),Costs!$AB$11)</f>
        <v>243.96117883812821</v>
      </c>
      <c r="M61">
        <f t="shared" si="4"/>
        <v>77.004236782086593</v>
      </c>
      <c r="N61">
        <f t="shared" si="2"/>
        <v>-509.66242988458004</v>
      </c>
      <c r="O61">
        <f t="shared" si="3"/>
        <v>5.8000000000000003E-2</v>
      </c>
    </row>
    <row r="62" spans="1:21" x14ac:dyDescent="0.2">
      <c r="G62">
        <v>59</v>
      </c>
      <c r="H62">
        <f t="shared" si="1"/>
        <v>5.8999999999999997E-2</v>
      </c>
      <c r="I62">
        <f>IF(Price!$AB$12&gt;Price!$AB$11,BETAINV(H62,Price!$AB$19,Price!$AB$20,Price!$AB$11,Price!$AB$12),Price!$AB$11)</f>
        <v>0.92253040712201972</v>
      </c>
      <c r="J62">
        <f>IF(Weight!$AB$12&gt;Weight!$AB$11,BETAINV(H62,Weight!$AB$19,Weight!$AB$20,Weight!$AB$11,Weight!$AB$12),Weight!$AB$11)</f>
        <v>428.94264900809594</v>
      </c>
      <c r="K62">
        <f>IF(Wean!$AB$12&gt;Wean!$AB$11,BETAINV(H62,Wean!$AB$19,Wean!$AB$20,Wean!$AB$11,Wean!$AB$12),Wean!$AB$11)</f>
        <v>0.81163971660243284</v>
      </c>
      <c r="L62">
        <f>IF(Costs!$AB$12&gt;Costs!$AB$11,BETAINV(H62,Costs!$AB$19,Costs!$AB$20,Costs!$AB$11,Costs!$AB$12),Costs!$AB$11)</f>
        <v>244.12744980705182</v>
      </c>
      <c r="M62">
        <f t="shared" si="4"/>
        <v>77.048642436372262</v>
      </c>
      <c r="N62">
        <f t="shared" si="2"/>
        <v>-509.6180242302944</v>
      </c>
      <c r="O62">
        <f t="shared" si="3"/>
        <v>5.8999999999999997E-2</v>
      </c>
    </row>
    <row r="63" spans="1:21" x14ac:dyDescent="0.2">
      <c r="G63">
        <v>60</v>
      </c>
      <c r="H63">
        <f t="shared" si="1"/>
        <v>0.06</v>
      </c>
      <c r="I63">
        <f>IF(Price!$AB$12&gt;Price!$AB$11,BETAINV(H63,Price!$AB$19,Price!$AB$20,Price!$AB$11,Price!$AB$12),Price!$AB$11)</f>
        <v>0.92281509303737252</v>
      </c>
      <c r="J63">
        <f>IF(Weight!$AB$12&gt;Weight!$AB$11,BETAINV(H63,Weight!$AB$19,Weight!$AB$20,Weight!$AB$11,Weight!$AB$12),Weight!$AB$11)</f>
        <v>429.03896211313258</v>
      </c>
      <c r="K63">
        <f>IF(Wean!$AB$12&gt;Wean!$AB$11,BETAINV(H63,Wean!$AB$19,Wean!$AB$20,Wean!$AB$11,Wean!$AB$12),Wean!$AB$11)</f>
        <v>0.81173457707743035</v>
      </c>
      <c r="L63">
        <f>IF(Costs!$AB$12&gt;Costs!$AB$11,BETAINV(H63,Costs!$AB$19,Costs!$AB$20,Costs!$AB$11,Costs!$AB$12),Costs!$AB$11)</f>
        <v>244.29206603230114</v>
      </c>
      <c r="M63">
        <f t="shared" si="4"/>
        <v>77.092834108918737</v>
      </c>
      <c r="N63">
        <f t="shared" si="2"/>
        <v>-509.57383255774789</v>
      </c>
      <c r="O63">
        <f t="shared" si="3"/>
        <v>0.06</v>
      </c>
    </row>
    <row r="64" spans="1:21" x14ac:dyDescent="0.2">
      <c r="G64">
        <v>61</v>
      </c>
      <c r="H64">
        <f t="shared" si="1"/>
        <v>6.0999999999999999E-2</v>
      </c>
      <c r="I64">
        <f>IF(Price!$AB$12&gt;Price!$AB$11,BETAINV(H64,Price!$AB$19,Price!$AB$20,Price!$AB$11,Price!$AB$12),Price!$AB$11)</f>
        <v>0.92309727201464398</v>
      </c>
      <c r="J64">
        <f>IF(Weight!$AB$12&gt;Weight!$AB$11,BETAINV(H64,Weight!$AB$19,Weight!$AB$20,Weight!$AB$11,Weight!$AB$12),Weight!$AB$11)</f>
        <v>429.1342803957935</v>
      </c>
      <c r="K64">
        <f>IF(Wean!$AB$12&gt;Wean!$AB$11,BETAINV(H64,Wean!$AB$19,Wean!$AB$20,Wean!$AB$11,Wean!$AB$12),Wean!$AB$11)</f>
        <v>0.81182872521803506</v>
      </c>
      <c r="L64">
        <f>IF(Costs!$AB$12&gt;Costs!$AB$11,BETAINV(H64,Costs!$AB$19,Costs!$AB$20,Costs!$AB$11,Costs!$AB$12),Costs!$AB$11)</f>
        <v>244.45507429075471</v>
      </c>
      <c r="M64">
        <f t="shared" si="4"/>
        <v>77.136817222034466</v>
      </c>
      <c r="N64">
        <f t="shared" si="2"/>
        <v>-509.52984944463219</v>
      </c>
      <c r="O64">
        <f t="shared" si="3"/>
        <v>6.0999999999999999E-2</v>
      </c>
    </row>
    <row r="65" spans="7:15" x14ac:dyDescent="0.2">
      <c r="G65">
        <v>62</v>
      </c>
      <c r="H65">
        <f t="shared" si="1"/>
        <v>6.2E-2</v>
      </c>
      <c r="I65">
        <f>IF(Price!$AB$12&gt;Price!$AB$11,BETAINV(H65,Price!$AB$19,Price!$AB$20,Price!$AB$11,Price!$AB$12),Price!$AB$11)</f>
        <v>0.92337701222656599</v>
      </c>
      <c r="J65">
        <f>IF(Weight!$AB$12&gt;Weight!$AB$11,BETAINV(H65,Weight!$AB$19,Weight!$AB$20,Weight!$AB$11,Weight!$AB$12),Weight!$AB$11)</f>
        <v>429.22863187165592</v>
      </c>
      <c r="K65">
        <f>IF(Wean!$AB$12&gt;Wean!$AB$11,BETAINV(H65,Wean!$AB$19,Wean!$AB$20,Wean!$AB$11,Wean!$AB$12),Wean!$AB$11)</f>
        <v>0.81192217979922843</v>
      </c>
      <c r="L65">
        <f>IF(Costs!$AB$12&gt;Costs!$AB$11,BETAINV(H65,Costs!$AB$19,Costs!$AB$20,Costs!$AB$11,Costs!$AB$12),Costs!$AB$11)</f>
        <v>244.6165193110993</v>
      </c>
      <c r="M65">
        <f t="shared" si="4"/>
        <v>77.180596989784704</v>
      </c>
      <c r="N65">
        <f t="shared" si="2"/>
        <v>-509.48606967688193</v>
      </c>
      <c r="O65">
        <f t="shared" si="3"/>
        <v>6.2E-2</v>
      </c>
    </row>
    <row r="66" spans="7:15" x14ac:dyDescent="0.2">
      <c r="G66">
        <v>63</v>
      </c>
      <c r="H66">
        <f t="shared" si="1"/>
        <v>6.3E-2</v>
      </c>
      <c r="I66">
        <f>IF(Price!$AB$12&gt;Price!$AB$11,BETAINV(H66,Price!$AB$19,Price!$AB$20,Price!$AB$11,Price!$AB$12),Price!$AB$11)</f>
        <v>0.92365437896250735</v>
      </c>
      <c r="J66">
        <f>IF(Weight!$AB$12&gt;Weight!$AB$11,BETAINV(H66,Weight!$AB$19,Weight!$AB$20,Weight!$AB$11,Weight!$AB$12),Weight!$AB$11)</f>
        <v>429.3220433375609</v>
      </c>
      <c r="K66">
        <f>IF(Wean!$AB$12&gt;Wean!$AB$11,BETAINV(H66,Wean!$AB$19,Wean!$AB$20,Wean!$AB$11,Wean!$AB$12),Wean!$AB$11)</f>
        <v>0.81201495882332098</v>
      </c>
      <c r="L66">
        <f>IF(Costs!$AB$12&gt;Costs!$AB$11,BETAINV(H66,Costs!$AB$19,Costs!$AB$20,Costs!$AB$11,Costs!$AB$12),Costs!$AB$11)</f>
        <v>244.77644389507481</v>
      </c>
      <c r="M66">
        <f t="shared" si="4"/>
        <v>77.224178429153085</v>
      </c>
      <c r="N66">
        <f t="shared" si="2"/>
        <v>-509.44248823751354</v>
      </c>
      <c r="O66">
        <f t="shared" si="3"/>
        <v>6.3E-2</v>
      </c>
    </row>
    <row r="67" spans="7:15" x14ac:dyDescent="0.2">
      <c r="G67">
        <v>64</v>
      </c>
      <c r="H67">
        <f t="shared" si="1"/>
        <v>6.4000000000000001E-2</v>
      </c>
      <c r="I67">
        <f>IF(Price!$AB$12&gt;Price!$AB$11,BETAINV(H67,Price!$AB$19,Price!$AB$20,Price!$AB$11,Price!$AB$12),Price!$AB$11)</f>
        <v>0.92392943479424228</v>
      </c>
      <c r="J67">
        <f>IF(Weight!$AB$12&gt;Weight!$AB$11,BETAINV(H67,Weight!$AB$19,Weight!$AB$20,Weight!$AB$11,Weight!$AB$12),Weight!$AB$11)</f>
        <v>429.41454044311536</v>
      </c>
      <c r="K67">
        <f>IF(Wean!$AB$12&gt;Wean!$AB$11,BETAINV(H67,Wean!$AB$19,Wean!$AB$20,Wean!$AB$11,Wean!$AB$12),Wean!$AB$11)</f>
        <v>0.8121070795635108</v>
      </c>
      <c r="L67">
        <f>IF(Costs!$AB$12&gt;Costs!$AB$11,BETAINV(H67,Costs!$AB$19,Costs!$AB$20,Costs!$AB$11,Costs!$AB$12),Costs!$AB$11)</f>
        <v>244.9348890297376</v>
      </c>
      <c r="M67">
        <f t="shared" si="4"/>
        <v>77.267566370442381</v>
      </c>
      <c r="N67">
        <f t="shared" si="2"/>
        <v>-509.39910029622422</v>
      </c>
      <c r="O67">
        <f t="shared" si="3"/>
        <v>6.4000000000000001E-2</v>
      </c>
    </row>
    <row r="68" spans="7:15" x14ac:dyDescent="0.2">
      <c r="G68">
        <v>65</v>
      </c>
      <c r="H68">
        <f t="shared" ref="H68:H131" si="5">G68/1000</f>
        <v>6.5000000000000002E-2</v>
      </c>
      <c r="I68">
        <f>IF(Price!$AB$12&gt;Price!$AB$11,BETAINV(H68,Price!$AB$19,Price!$AB$20,Price!$AB$11,Price!$AB$12),Price!$AB$11)</f>
        <v>0.9242022397297579</v>
      </c>
      <c r="J68">
        <f>IF(Weight!$AB$12&gt;Weight!$AB$11,BETAINV(H68,Weight!$AB$19,Weight!$AB$20,Weight!$AB$11,Weight!$AB$12),Weight!$AB$11)</f>
        <v>429.50614775695192</v>
      </c>
      <c r="K68">
        <f>IF(Wean!$AB$12&gt;Wean!$AB$11,BETAINV(H68,Wean!$AB$19,Wean!$AB$20,Wean!$AB$11,Wean!$AB$12),Wean!$AB$11)</f>
        <v>0.81219855860434798</v>
      </c>
      <c r="L68">
        <f>IF(Costs!$AB$12&gt;Costs!$AB$11,BETAINV(H68,Costs!$AB$19,Costs!$AB$20,Costs!$AB$11,Costs!$AB$12),Costs!$AB$11)</f>
        <v>245.09189399153809</v>
      </c>
      <c r="M68">
        <f t="shared" si="4"/>
        <v>77.310765466977386</v>
      </c>
      <c r="N68">
        <f t="shared" ref="N68:N131" si="6">M68-$E$40-$E$43</f>
        <v>-509.35590119968924</v>
      </c>
      <c r="O68">
        <f t="shared" ref="O68:O131" si="7">H68</f>
        <v>6.5000000000000002E-2</v>
      </c>
    </row>
    <row r="69" spans="7:15" x14ac:dyDescent="0.2">
      <c r="G69">
        <v>66</v>
      </c>
      <c r="H69">
        <f t="shared" si="5"/>
        <v>6.6000000000000003E-2</v>
      </c>
      <c r="I69">
        <f>IF(Price!$AB$12&gt;Price!$AB$11,BETAINV(H69,Price!$AB$19,Price!$AB$20,Price!$AB$11,Price!$AB$12),Price!$AB$11)</f>
        <v>0.92447285135613277</v>
      </c>
      <c r="J69">
        <f>IF(Weight!$AB$12&gt;Weight!$AB$11,BETAINV(H69,Weight!$AB$19,Weight!$AB$20,Weight!$AB$11,Weight!$AB$12),Weight!$AB$11)</f>
        <v>429.59688882820421</v>
      </c>
      <c r="K69">
        <f>IF(Wean!$AB$12&gt;Wean!$AB$11,BETAINV(H69,Wean!$AB$19,Wean!$AB$20,Wean!$AB$11,Wean!$AB$12),Wean!$AB$11)</f>
        <v>0.81228941187936865</v>
      </c>
      <c r="L69">
        <f>IF(Costs!$AB$12&gt;Costs!$AB$11,BETAINV(H69,Costs!$AB$19,Costs!$AB$20,Costs!$AB$11,Costs!$AB$12),Costs!$AB$11)</f>
        <v>245.24749644292473</v>
      </c>
      <c r="M69">
        <f t="shared" ref="M69:M132" si="8">I69*J69*K69-L69</f>
        <v>77.353780204166696</v>
      </c>
      <c r="N69">
        <f t="shared" si="6"/>
        <v>-509.31288646249993</v>
      </c>
      <c r="O69">
        <f t="shared" si="7"/>
        <v>6.6000000000000003E-2</v>
      </c>
    </row>
    <row r="70" spans="7:15" x14ac:dyDescent="0.2">
      <c r="G70">
        <v>67</v>
      </c>
      <c r="H70">
        <f t="shared" si="5"/>
        <v>6.7000000000000004E-2</v>
      </c>
      <c r="I70">
        <f>IF(Price!$AB$12&gt;Price!$AB$11,BETAINV(H70,Price!$AB$19,Price!$AB$20,Price!$AB$11,Price!$AB$12),Price!$AB$11)</f>
        <v>0.92474132497241734</v>
      </c>
      <c r="J70">
        <f>IF(Weight!$AB$12&gt;Weight!$AB$11,BETAINV(H70,Weight!$AB$19,Weight!$AB$20,Weight!$AB$11,Weight!$AB$12),Weight!$AB$11)</f>
        <v>429.68678624361121</v>
      </c>
      <c r="K70">
        <f>IF(Wean!$AB$12&gt;Wean!$AB$11,BETAINV(H70,Wean!$AB$19,Wean!$AB$20,Wean!$AB$11,Wean!$AB$12),Wean!$AB$11)</f>
        <v>0.81237965470613505</v>
      </c>
      <c r="L70">
        <f>IF(Costs!$AB$12&gt;Costs!$AB$11,BETAINV(H70,Costs!$AB$19,Costs!$AB$20,Costs!$AB$11,Costs!$AB$12),Costs!$AB$11)</f>
        <v>245.40173252211673</v>
      </c>
      <c r="M70">
        <f t="shared" si="8"/>
        <v>77.396614907974254</v>
      </c>
      <c r="N70">
        <f t="shared" si="6"/>
        <v>-509.27005175869238</v>
      </c>
      <c r="O70">
        <f t="shared" si="7"/>
        <v>6.7000000000000004E-2</v>
      </c>
    </row>
    <row r="71" spans="7:15" x14ac:dyDescent="0.2">
      <c r="G71">
        <v>68</v>
      </c>
      <c r="H71">
        <f t="shared" si="5"/>
        <v>6.8000000000000005E-2</v>
      </c>
      <c r="I71">
        <f>IF(Price!$AB$12&gt;Price!$AB$11,BETAINV(H71,Price!$AB$19,Price!$AB$20,Price!$AB$11,Price!$AB$12),Price!$AB$11)</f>
        <v>0.92500771371335366</v>
      </c>
      <c r="J71">
        <f>IF(Weight!$AB$12&gt;Weight!$AB$11,BETAINV(H71,Weight!$AB$19,Weight!$AB$20,Weight!$AB$11,Weight!$AB$12),Weight!$AB$11)</f>
        <v>429.77586168062061</v>
      </c>
      <c r="K71">
        <f>IF(Wean!$AB$12&gt;Wean!$AB$11,BETAINV(H71,Wean!$AB$19,Wean!$AB$20,Wean!$AB$11,Wean!$AB$12),Wean!$AB$11)</f>
        <v>0.81246930181889843</v>
      </c>
      <c r="L71">
        <f>IF(Costs!$AB$12&gt;Costs!$AB$11,BETAINV(H71,Costs!$AB$19,Costs!$AB$20,Costs!$AB$11,Costs!$AB$12),Costs!$AB$11)</f>
        <v>245.55463692662229</v>
      </c>
      <c r="M71">
        <f t="shared" si="8"/>
        <v>77.439273752847356</v>
      </c>
      <c r="N71">
        <f t="shared" si="6"/>
        <v>-509.22739291381924</v>
      </c>
      <c r="O71">
        <f t="shared" si="7"/>
        <v>6.8000000000000005E-2</v>
      </c>
    </row>
    <row r="72" spans="7:15" x14ac:dyDescent="0.2">
      <c r="G72">
        <v>69</v>
      </c>
      <c r="H72">
        <f t="shared" si="5"/>
        <v>6.9000000000000006E-2</v>
      </c>
      <c r="I72">
        <f>IF(Price!$AB$12&gt;Price!$AB$11,BETAINV(H72,Price!$AB$19,Price!$AB$20,Price!$AB$11,Price!$AB$12),Price!$AB$11)</f>
        <v>0.92527206866469036</v>
      </c>
      <c r="J72">
        <f>IF(Weight!$AB$12&gt;Weight!$AB$11,BETAINV(H72,Weight!$AB$19,Weight!$AB$20,Weight!$AB$11,Weight!$AB$12),Weight!$AB$11)</f>
        <v>429.864135956827</v>
      </c>
      <c r="K72">
        <f>IF(Wean!$AB$12&gt;Wean!$AB$11,BETAINV(H72,Wean!$AB$19,Wean!$AB$20,Wean!$AB$11,Wean!$AB$12),Wean!$AB$11)</f>
        <v>0.81255836739907683</v>
      </c>
      <c r="L72">
        <f>IF(Costs!$AB$12&gt;Costs!$AB$11,BETAINV(H72,Costs!$AB$19,Costs!$AB$20,Costs!$AB$11,Costs!$AB$12),Costs!$AB$11)</f>
        <v>245.70624299102377</v>
      </c>
      <c r="M72">
        <f t="shared" si="8"/>
        <v>77.481760769142909</v>
      </c>
      <c r="N72">
        <f t="shared" si="6"/>
        <v>-509.18490589752372</v>
      </c>
      <c r="O72">
        <f t="shared" si="7"/>
        <v>6.9000000000000006E-2</v>
      </c>
    </row>
    <row r="73" spans="7:15" x14ac:dyDescent="0.2">
      <c r="G73">
        <v>70</v>
      </c>
      <c r="H73">
        <f t="shared" si="5"/>
        <v>7.0000000000000007E-2</v>
      </c>
      <c r="I73">
        <f>IF(Price!$AB$12&gt;Price!$AB$11,BETAINV(H73,Price!$AB$19,Price!$AB$20,Price!$AB$11,Price!$AB$12),Price!$AB$11)</f>
        <v>0.92553443897077903</v>
      </c>
      <c r="J73">
        <f>IF(Weight!$AB$12&gt;Weight!$AB$11,BETAINV(H73,Weight!$AB$19,Weight!$AB$20,Weight!$AB$11,Weight!$AB$12),Weight!$AB$11)</f>
        <v>429.95162907604691</v>
      </c>
      <c r="K73">
        <f>IF(Wean!$AB$12&gt;Wean!$AB$11,BETAINV(H73,Wean!$AB$19,Wean!$AB$20,Wean!$AB$11,Wean!$AB$12),Wean!$AB$11)</f>
        <v>0.81264686510372353</v>
      </c>
      <c r="L73">
        <f>IF(Costs!$AB$12&gt;Costs!$AB$11,BETAINV(H73,Costs!$AB$19,Costs!$AB$20,Costs!$AB$11,Costs!$AB$12),Costs!$AB$11)</f>
        <v>245.85658275950038</v>
      </c>
      <c r="M73">
        <f t="shared" si="8"/>
        <v>77.52407985009097</v>
      </c>
      <c r="N73">
        <f t="shared" si="6"/>
        <v>-509.14258681657566</v>
      </c>
      <c r="O73">
        <f t="shared" si="7"/>
        <v>7.0000000000000007E-2</v>
      </c>
    </row>
    <row r="74" spans="7:15" x14ac:dyDescent="0.2">
      <c r="G74">
        <v>71</v>
      </c>
      <c r="H74">
        <f t="shared" si="5"/>
        <v>7.0999999999999994E-2</v>
      </c>
      <c r="I74">
        <f>IF(Price!$AB$12&gt;Price!$AB$11,BETAINV(H74,Price!$AB$19,Price!$AB$20,Price!$AB$11,Price!$AB$12),Price!$AB$11)</f>
        <v>0.92579487193506804</v>
      </c>
      <c r="J74">
        <f>IF(Weight!$AB$12&gt;Weight!$AB$11,BETAINV(H74,Weight!$AB$19,Weight!$AB$20,Weight!$AB$11,Weight!$AB$12),Weight!$AB$11)</f>
        <v>430.03836027130342</v>
      </c>
      <c r="K74">
        <f>IF(Wean!$AB$12&gt;Wean!$AB$11,BETAINV(H74,Wean!$AB$19,Wean!$AB$20,Wean!$AB$11,Wean!$AB$12),Wean!$AB$11)</f>
        <v>0.81273480809214682</v>
      </c>
      <c r="L74">
        <f>IF(Costs!$AB$12&gt;Costs!$AB$11,BETAINV(H74,Costs!$AB$19,Costs!$AB$20,Costs!$AB$11,Costs!$AB$12),Costs!$AB$11)</f>
        <v>246.00568705351409</v>
      </c>
      <c r="M74">
        <f t="shared" si="8"/>
        <v>77.566234758329443</v>
      </c>
      <c r="N74">
        <f t="shared" si="6"/>
        <v>-509.10043190833721</v>
      </c>
      <c r="O74">
        <f t="shared" si="7"/>
        <v>7.0999999999999994E-2</v>
      </c>
    </row>
    <row r="75" spans="7:15" x14ac:dyDescent="0.2">
      <c r="G75">
        <v>72</v>
      </c>
      <c r="H75">
        <f t="shared" si="5"/>
        <v>7.1999999999999995E-2</v>
      </c>
      <c r="I75">
        <f>IF(Price!$AB$12&gt;Price!$AB$11,BETAINV(H75,Price!$AB$19,Price!$AB$20,Price!$AB$11,Price!$AB$12),Price!$AB$11)</f>
        <v>0.92605341311405898</v>
      </c>
      <c r="J75">
        <f>IF(Weight!$AB$12&gt;Weight!$AB$11,BETAINV(H75,Weight!$AB$19,Weight!$AB$20,Weight!$AB$11,Weight!$AB$12),Weight!$AB$11)</f>
        <v>430.12434804496968</v>
      </c>
      <c r="K75">
        <f>IF(Wean!$AB$12&gt;Wean!$AB$11,BETAINV(H75,Wean!$AB$19,Wean!$AB$20,Wean!$AB$11,Wean!$AB$12),Wean!$AB$11)</f>
        <v>0.81282220905082292</v>
      </c>
      <c r="L75">
        <f>IF(Costs!$AB$12&gt;Costs!$AB$11,BETAINV(H75,Costs!$AB$19,Costs!$AB$20,Costs!$AB$11,Costs!$AB$12),Costs!$AB$11)</f>
        <v>246.15358553504518</v>
      </c>
      <c r="M75">
        <f t="shared" si="8"/>
        <v>77.608229132043562</v>
      </c>
      <c r="N75">
        <f t="shared" si="6"/>
        <v>-509.05843753462307</v>
      </c>
      <c r="O75">
        <f t="shared" si="7"/>
        <v>7.1999999999999995E-2</v>
      </c>
    </row>
    <row r="76" spans="7:15" x14ac:dyDescent="0.2">
      <c r="G76">
        <v>73</v>
      </c>
      <c r="H76">
        <f t="shared" si="5"/>
        <v>7.2999999999999995E-2</v>
      </c>
      <c r="I76">
        <f>IF(Price!$AB$12&gt;Price!$AB$11,BETAINV(H76,Price!$AB$19,Price!$AB$20,Price!$AB$11,Price!$AB$12),Price!$AB$11)</f>
        <v>0.92631010640523337</v>
      </c>
      <c r="J76">
        <f>IF(Weight!$AB$12&gt;Weight!$AB$11,BETAINV(H76,Weight!$AB$19,Weight!$AB$20,Weight!$AB$11,Weight!$AB$12),Weight!$AB$11)</f>
        <v>430.20961020629358</v>
      </c>
      <c r="K76">
        <f>IF(Wean!$AB$12&gt;Wean!$AB$11,BETAINV(H76,Wean!$AB$19,Wean!$AB$20,Wean!$AB$11,Wean!$AB$12),Wean!$AB$11)</f>
        <v>0.81290908021673614</v>
      </c>
      <c r="L76">
        <f>IF(Costs!$AB$12&gt;Costs!$AB$11,BETAINV(H76,Costs!$AB$19,Costs!$AB$20,Costs!$AB$11,Costs!$AB$12),Costs!$AB$11)</f>
        <v>246.30030676572702</v>
      </c>
      <c r="M76">
        <f t="shared" si="8"/>
        <v>77.650066490736634</v>
      </c>
      <c r="N76">
        <f t="shared" si="6"/>
        <v>-509.01660017592997</v>
      </c>
      <c r="O76">
        <f t="shared" si="7"/>
        <v>7.2999999999999995E-2</v>
      </c>
    </row>
    <row r="77" spans="7:15" x14ac:dyDescent="0.2">
      <c r="G77">
        <v>74</v>
      </c>
      <c r="H77">
        <f t="shared" si="5"/>
        <v>7.3999999999999996E-2</v>
      </c>
      <c r="I77">
        <f>IF(Price!$AB$12&gt;Price!$AB$11,BETAINV(H77,Price!$AB$19,Price!$AB$20,Price!$AB$11,Price!$AB$12),Price!$AB$11)</f>
        <v>0.92656499412941429</v>
      </c>
      <c r="J77">
        <f>IF(Weight!$AB$12&gt;Weight!$AB$11,BETAINV(H77,Weight!$AB$19,Weight!$AB$20,Weight!$AB$11,Weight!$AB$12),Weight!$AB$11)</f>
        <v>430.29416390651039</v>
      </c>
      <c r="K77">
        <f>IF(Wean!$AB$12&gt;Wean!$AB$11,BETAINV(H77,Wean!$AB$19,Wean!$AB$20,Wean!$AB$11,Wean!$AB$12),Wean!$AB$11)</f>
        <v>0.81299543339926394</v>
      </c>
      <c r="L77">
        <f>IF(Costs!$AB$12&gt;Costs!$AB$11,BETAINV(H77,Costs!$AB$19,Costs!$AB$20,Costs!$AB$11,Costs!$AB$12),Costs!$AB$11)</f>
        <v>246.44587826219873</v>
      </c>
      <c r="M77">
        <f t="shared" si="8"/>
        <v>77.691750240661406</v>
      </c>
      <c r="N77">
        <f t="shared" si="6"/>
        <v>-508.97491642600522</v>
      </c>
      <c r="O77">
        <f t="shared" si="7"/>
        <v>7.3999999999999996E-2</v>
      </c>
    </row>
    <row r="78" spans="7:15" x14ac:dyDescent="0.2">
      <c r="G78">
        <v>75</v>
      </c>
      <c r="H78">
        <f t="shared" si="5"/>
        <v>7.4999999999999997E-2</v>
      </c>
      <c r="I78">
        <f>IF(Price!$AB$12&gt;Price!$AB$11,BETAINV(H78,Price!$AB$19,Price!$AB$20,Price!$AB$11,Price!$AB$12),Price!$AB$11)</f>
        <v>0.92681811710798623</v>
      </c>
      <c r="J78">
        <f>IF(Weight!$AB$12&gt;Weight!$AB$11,BETAINV(H78,Weight!$AB$19,Weight!$AB$20,Weight!$AB$11,Weight!$AB$12),Weight!$AB$11)</f>
        <v>430.37802567172662</v>
      </c>
      <c r="K78">
        <f>IF(Wean!$AB$12&gt;Wean!$AB$11,BETAINV(H78,Wean!$AB$19,Wean!$AB$20,Wean!$AB$11,Wean!$AB$12),Wean!$AB$11)</f>
        <v>0.81308128000071667</v>
      </c>
      <c r="L78">
        <f>IF(Costs!$AB$12&gt;Costs!$AB$11,BETAINV(H78,Costs!$AB$19,Costs!$AB$20,Costs!$AB$11,Costs!$AB$12),Costs!$AB$11)</f>
        <v>246.59032654796545</v>
      </c>
      <c r="M78">
        <f t="shared" si="8"/>
        <v>77.733283679934175</v>
      </c>
      <c r="N78">
        <f t="shared" si="6"/>
        <v>-508.93338298673245</v>
      </c>
      <c r="O78">
        <f t="shared" si="7"/>
        <v>7.4999999999999997E-2</v>
      </c>
    </row>
    <row r="79" spans="7:15" x14ac:dyDescent="0.2">
      <c r="G79">
        <v>76</v>
      </c>
      <c r="H79">
        <f t="shared" si="5"/>
        <v>7.5999999999999998E-2</v>
      </c>
      <c r="I79">
        <f>IF(Price!$AB$12&gt;Price!$AB$11,BETAINV(H79,Price!$AB$19,Price!$AB$20,Price!$AB$11,Price!$AB$12),Price!$AB$11)</f>
        <v>0.92706951473535693</v>
      </c>
      <c r="J79">
        <f>IF(Weight!$AB$12&gt;Weight!$AB$11,BETAINV(H79,Weight!$AB$19,Weight!$AB$20,Weight!$AB$11,Weight!$AB$12),Weight!$AB$11)</f>
        <v>430.46121143374586</v>
      </c>
      <c r="K79">
        <f>IF(Wean!$AB$12&gt;Wean!$AB$11,BETAINV(H79,Wean!$AB$19,Wean!$AB$20,Wean!$AB$11,Wean!$AB$12),Wean!$AB$11)</f>
        <v>0.81316663103563125</v>
      </c>
      <c r="L79">
        <f>IF(Costs!$AB$12&gt;Costs!$AB$11,BETAINV(H79,Costs!$AB$19,Costs!$AB$20,Costs!$AB$11,Costs!$AB$12),Costs!$AB$11)</f>
        <v>246.73367720202953</v>
      </c>
      <c r="M79">
        <f t="shared" si="8"/>
        <v>77.774670003355709</v>
      </c>
      <c r="N79">
        <f t="shared" si="6"/>
        <v>-508.89199666331092</v>
      </c>
      <c r="O79">
        <f t="shared" si="7"/>
        <v>7.5999999999999998E-2</v>
      </c>
    </row>
    <row r="80" spans="7:15" x14ac:dyDescent="0.2">
      <c r="G80">
        <v>77</v>
      </c>
      <c r="H80">
        <f t="shared" si="5"/>
        <v>7.6999999999999999E-2</v>
      </c>
      <c r="I80">
        <f>IF(Price!$AB$12&gt;Price!$AB$11,BETAINV(H80,Price!$AB$19,Price!$AB$20,Price!$AB$11,Price!$AB$12),Price!$AB$11)</f>
        <v>0.92731922504701347</v>
      </c>
      <c r="J80">
        <f>IF(Weight!$AB$12&gt;Weight!$AB$11,BETAINV(H80,Weight!$AB$19,Weight!$AB$20,Weight!$AB$11,Weight!$AB$12),Weight!$AB$11)</f>
        <v>430.54373655898956</v>
      </c>
      <c r="K80">
        <f>IF(Wean!$AB$12&gt;Wean!$AB$11,BETAINV(H80,Wean!$AB$19,Wean!$AB$20,Wean!$AB$11,Wean!$AB$12),Wean!$AB$11)</f>
        <v>0.81325149714891032</v>
      </c>
      <c r="L80">
        <f>IF(Costs!$AB$12&gt;Costs!$AB$11,BETAINV(H80,Costs!$AB$19,Costs!$AB$20,Costs!$AB$11,Costs!$AB$12),Costs!$AB$11)</f>
        <v>246.87595490453407</v>
      </c>
      <c r="M80">
        <f t="shared" si="8"/>
        <v>77.815912306957671</v>
      </c>
      <c r="N80">
        <f t="shared" si="6"/>
        <v>-508.85075435970896</v>
      </c>
      <c r="O80">
        <f t="shared" si="7"/>
        <v>7.6999999999999999E-2</v>
      </c>
    </row>
    <row r="81" spans="7:15" x14ac:dyDescent="0.2">
      <c r="G81">
        <v>78</v>
      </c>
      <c r="H81">
        <f t="shared" si="5"/>
        <v>7.8E-2</v>
      </c>
      <c r="I81">
        <f>IF(Price!$AB$12&gt;Price!$AB$11,BETAINV(H81,Price!$AB$19,Price!$AB$20,Price!$AB$11,Price!$AB$12),Price!$AB$11)</f>
        <v>0.92756728478349437</v>
      </c>
      <c r="J81">
        <f>IF(Weight!$AB$12&gt;Weight!$AB$11,BETAINV(H81,Weight!$AB$19,Weight!$AB$20,Weight!$AB$11,Weight!$AB$12),Weight!$AB$11)</f>
        <v>430.62561587565477</v>
      </c>
      <c r="K81">
        <f>IF(Wean!$AB$12&gt;Wean!$AB$11,BETAINV(H81,Wean!$AB$19,Wean!$AB$20,Wean!$AB$11,Wean!$AB$12),Wean!$AB$11)</f>
        <v>0.81333588863288842</v>
      </c>
      <c r="L81">
        <f>IF(Costs!$AB$12&gt;Costs!$AB$11,BETAINV(H81,Costs!$AB$19,Costs!$AB$20,Costs!$AB$11,Costs!$AB$12),Costs!$AB$11)</f>
        <v>247.01718347963828</v>
      </c>
      <c r="M81">
        <f t="shared" si="8"/>
        <v>77.85701359229455</v>
      </c>
      <c r="N81">
        <f t="shared" si="6"/>
        <v>-508.80965307437208</v>
      </c>
      <c r="O81">
        <f t="shared" si="7"/>
        <v>7.8E-2</v>
      </c>
    </row>
    <row r="82" spans="7:15" x14ac:dyDescent="0.2">
      <c r="G82">
        <v>79</v>
      </c>
      <c r="H82">
        <f t="shared" si="5"/>
        <v>7.9000000000000001E-2</v>
      </c>
      <c r="I82">
        <f>IF(Price!$AB$12&gt;Price!$AB$11,BETAINV(H82,Price!$AB$19,Price!$AB$20,Price!$AB$11,Price!$AB$12),Price!$AB$11)</f>
        <v>0.92781372945057183</v>
      </c>
      <c r="J82">
        <f>IF(Weight!$AB$12&gt;Weight!$AB$11,BETAINV(H82,Weight!$AB$19,Weight!$AB$20,Weight!$AB$11,Weight!$AB$12),Weight!$AB$11)</f>
        <v>430.70686369923635</v>
      </c>
      <c r="K82">
        <f>IF(Wean!$AB$12&gt;Wean!$AB$11,BETAINV(H82,Wean!$AB$19,Wean!$AB$20,Wean!$AB$11,Wean!$AB$12),Wean!$AB$11)</f>
        <v>0.81341981544340392</v>
      </c>
      <c r="L82">
        <f>IF(Costs!$AB$12&gt;Costs!$AB$11,BETAINV(H82,Costs!$AB$19,Costs!$AB$20,Costs!$AB$11,Costs!$AB$12),Costs!$AB$11)</f>
        <v>247.1573859358256</v>
      </c>
      <c r="M82">
        <f t="shared" si="8"/>
        <v>77.897976770498843</v>
      </c>
      <c r="N82">
        <f t="shared" si="6"/>
        <v>-508.76868989616776</v>
      </c>
      <c r="O82">
        <f t="shared" si="7"/>
        <v>7.9000000000000001E-2</v>
      </c>
    </row>
    <row r="83" spans="7:15" x14ac:dyDescent="0.2">
      <c r="G83">
        <v>80</v>
      </c>
      <c r="H83">
        <f t="shared" si="5"/>
        <v>0.08</v>
      </c>
      <c r="I83">
        <f>IF(Price!$AB$12&gt;Price!$AB$11,BETAINV(H83,Price!$AB$19,Price!$AB$20,Price!$AB$11,Price!$AB$12),Price!$AB$11)</f>
        <v>0.92805859337591268</v>
      </c>
      <c r="J83">
        <f>IF(Weight!$AB$12&gt;Weight!$AB$11,BETAINV(H83,Weight!$AB$19,Weight!$AB$20,Weight!$AB$11,Weight!$AB$12),Weight!$AB$11)</f>
        <v>430.78749385653242</v>
      </c>
      <c r="K83">
        <f>IF(Wean!$AB$12&gt;Wean!$AB$11,BETAINV(H83,Wean!$AB$19,Wean!$AB$20,Wean!$AB$11,Wean!$AB$12),Wean!$AB$11)</f>
        <v>0.81350328721494447</v>
      </c>
      <c r="L83">
        <f>IF(Costs!$AB$12&gt;Costs!$AB$11,BETAINV(H83,Costs!$AB$19,Costs!$AB$20,Costs!$AB$11,Costs!$AB$12),Costs!$AB$11)</f>
        <v>247.29658450382951</v>
      </c>
      <c r="M83">
        <f t="shared" si="8"/>
        <v>77.938804666113668</v>
      </c>
      <c r="N83">
        <f t="shared" si="6"/>
        <v>-508.72786200055293</v>
      </c>
      <c r="O83">
        <f t="shared" si="7"/>
        <v>0.08</v>
      </c>
    </row>
    <row r="84" spans="7:15" x14ac:dyDescent="0.2">
      <c r="G84">
        <v>81</v>
      </c>
      <c r="H84">
        <f t="shared" si="5"/>
        <v>8.1000000000000003E-2</v>
      </c>
      <c r="I84">
        <f>IF(Price!$AB$12&gt;Price!$AB$11,BETAINV(H84,Price!$AB$19,Price!$AB$20,Price!$AB$11,Price!$AB$12),Price!$AB$11)</f>
        <v>0.92830190976246652</v>
      </c>
      <c r="J84">
        <f>IF(Weight!$AB$12&gt;Weight!$AB$11,BETAINV(H84,Weight!$AB$19,Weight!$AB$20,Weight!$AB$11,Weight!$AB$12),Weight!$AB$11)</f>
        <v>430.86751970824048</v>
      </c>
      <c r="K84">
        <f>IF(Wean!$AB$12&gt;Wean!$AB$11,BETAINV(H84,Wean!$AB$19,Wean!$AB$20,Wean!$AB$11,Wean!$AB$12),Wean!$AB$11)</f>
        <v>0.81358631327493081</v>
      </c>
      <c r="L84">
        <f>IF(Costs!$AB$12&gt;Costs!$AB$11,BETAINV(H84,Costs!$AB$19,Costs!$AB$20,Costs!$AB$11,Costs!$AB$12),Costs!$AB$11)</f>
        <v>247.43480067234481</v>
      </c>
      <c r="M84">
        <f t="shared" si="8"/>
        <v>77.979500020718774</v>
      </c>
      <c r="N84">
        <f t="shared" si="6"/>
        <v>-508.68716664594785</v>
      </c>
      <c r="O84">
        <f t="shared" si="7"/>
        <v>8.1000000000000003E-2</v>
      </c>
    </row>
    <row r="85" spans="7:15" x14ac:dyDescent="0.2">
      <c r="G85">
        <v>82</v>
      </c>
      <c r="H85">
        <f t="shared" si="5"/>
        <v>8.2000000000000003E-2</v>
      </c>
      <c r="I85">
        <f>IF(Price!$AB$12&gt;Price!$AB$11,BETAINV(H85,Price!$AB$19,Price!$AB$20,Price!$AB$11,Price!$AB$12),Price!$AB$11)</f>
        <v>0.92854371073880837</v>
      </c>
      <c r="J85">
        <f>IF(Weight!$AB$12&gt;Weight!$AB$11,BETAINV(H85,Weight!$AB$19,Weight!$AB$20,Weight!$AB$11,Weight!$AB$12),Weight!$AB$11)</f>
        <v>430.94695417024377</v>
      </c>
      <c r="K85">
        <f>IF(Wean!$AB$12&gt;Wean!$AB$11,BETAINV(H85,Wean!$AB$19,Wean!$AB$20,Wean!$AB$11,Wean!$AB$12),Wean!$AB$11)</f>
        <v>0.81366890265719871</v>
      </c>
      <c r="L85">
        <f>IF(Costs!$AB$12&gt;Costs!$AB$11,BETAINV(H85,Costs!$AB$19,Costs!$AB$20,Costs!$AB$11,Costs!$AB$12),Costs!$AB$11)</f>
        <v>247.57205522168024</v>
      </c>
      <c r="M85">
        <f t="shared" si="8"/>
        <v>78.020065496363742</v>
      </c>
      <c r="N85">
        <f t="shared" si="6"/>
        <v>-508.64660117030292</v>
      </c>
      <c r="O85">
        <f t="shared" si="7"/>
        <v>8.2000000000000003E-2</v>
      </c>
    </row>
    <row r="86" spans="7:15" x14ac:dyDescent="0.2">
      <c r="G86">
        <v>83</v>
      </c>
      <c r="H86">
        <f t="shared" si="5"/>
        <v>8.3000000000000004E-2</v>
      </c>
      <c r="I86">
        <f>IF(Price!$AB$12&gt;Price!$AB$11,BETAINV(H86,Price!$AB$19,Price!$AB$20,Price!$AB$11,Price!$AB$12),Price!$AB$11)</f>
        <v>0.92878402740664179</v>
      </c>
      <c r="J86">
        <f>IF(Weight!$AB$12&gt;Weight!$AB$11,BETAINV(H86,Weight!$AB$19,Weight!$AB$20,Weight!$AB$11,Weight!$AB$12),Weight!$AB$11)</f>
        <v>431.02580973367759</v>
      </c>
      <c r="K86">
        <f>IF(Wean!$AB$12&gt;Wean!$AB$11,BETAINV(H86,Wean!$AB$19,Wean!$AB$20,Wean!$AB$11,Wean!$AB$12),Wean!$AB$11)</f>
        <v>0.81375106411473175</v>
      </c>
      <c r="L86">
        <f>IF(Costs!$AB$12&gt;Costs!$AB$11,BETAINV(H86,Costs!$AB$19,Costs!$AB$20,Costs!$AB$11,Costs!$AB$12),Costs!$AB$11)</f>
        <v>247.70836825549404</v>
      </c>
      <c r="M86">
        <f t="shared" si="8"/>
        <v>78.060503678818947</v>
      </c>
      <c r="N86">
        <f t="shared" si="6"/>
        <v>-508.60616298784771</v>
      </c>
      <c r="O86">
        <f t="shared" si="7"/>
        <v>8.3000000000000004E-2</v>
      </c>
    </row>
    <row r="87" spans="7:15" x14ac:dyDescent="0.2">
      <c r="G87">
        <v>84</v>
      </c>
      <c r="H87">
        <f t="shared" si="5"/>
        <v>8.4000000000000005E-2</v>
      </c>
      <c r="I87">
        <f>IF(Price!$AB$12&gt;Price!$AB$11,BETAINV(H87,Price!$AB$19,Price!$AB$20,Price!$AB$11,Price!$AB$12),Price!$AB$11)</f>
        <v>0.92902288988565895</v>
      </c>
      <c r="J87">
        <f>IF(Weight!$AB$12&gt;Weight!$AB$11,BETAINV(H87,Weight!$AB$19,Weight!$AB$20,Weight!$AB$11,Weight!$AB$12),Weight!$AB$11)</f>
        <v>431.10409848386143</v>
      </c>
      <c r="K87">
        <f>IF(Wean!$AB$12&gt;Wean!$AB$11,BETAINV(H87,Wean!$AB$19,Wean!$AB$20,Wean!$AB$11,Wean!$AB$12),Wean!$AB$11)</f>
        <v>0.81383280613169706</v>
      </c>
      <c r="L87">
        <f>IF(Costs!$AB$12&gt;Costs!$AB$11,BETAINV(H87,Costs!$AB$19,Costs!$AB$20,Costs!$AB$11,Costs!$AB$12),Costs!$AB$11)</f>
        <v>247.84375923074379</v>
      </c>
      <c r="M87">
        <f t="shared" si="8"/>
        <v>78.100817080658999</v>
      </c>
      <c r="N87">
        <f t="shared" si="6"/>
        <v>-508.56584958600763</v>
      </c>
      <c r="O87">
        <f t="shared" si="7"/>
        <v>8.4000000000000005E-2</v>
      </c>
    </row>
    <row r="88" spans="7:15" x14ac:dyDescent="0.2">
      <c r="G88">
        <v>85</v>
      </c>
      <c r="H88">
        <f t="shared" si="5"/>
        <v>8.5000000000000006E-2</v>
      </c>
      <c r="I88">
        <f>IF(Price!$AB$12&gt;Price!$AB$11,BETAINV(H88,Price!$AB$19,Price!$AB$20,Price!$AB$11,Price!$AB$12),Price!$AB$11)</f>
        <v>0.92926032735593123</v>
      </c>
      <c r="J88">
        <f>IF(Weight!$AB$12&gt;Weight!$AB$11,BETAINV(H88,Weight!$AB$19,Weight!$AB$20,Weight!$AB$11,Weight!$AB$12),Weight!$AB$11)</f>
        <v>431.18183211817143</v>
      </c>
      <c r="K88">
        <f>IF(Wean!$AB$12&gt;Wean!$AB$11,BETAINV(H88,Wean!$AB$19,Wean!$AB$20,Wean!$AB$11,Wean!$AB$12),Wean!$AB$11)</f>
        <v>0.81391413693482795</v>
      </c>
      <c r="L88">
        <f>IF(Costs!$AB$12&gt;Costs!$AB$11,BETAINV(H88,Costs!$AB$19,Costs!$AB$20,Costs!$AB$11,Costs!$AB$12),Costs!$AB$11)</f>
        <v>247.97824698597083</v>
      </c>
      <c r="M88">
        <f t="shared" si="8"/>
        <v>78.14100814418606</v>
      </c>
      <c r="N88">
        <f t="shared" si="6"/>
        <v>-508.52565852248057</v>
      </c>
      <c r="O88">
        <f t="shared" si="7"/>
        <v>8.5000000000000006E-2</v>
      </c>
    </row>
    <row r="89" spans="7:15" x14ac:dyDescent="0.2">
      <c r="G89">
        <v>86</v>
      </c>
      <c r="H89">
        <f t="shared" si="5"/>
        <v>8.5999999999999993E-2</v>
      </c>
      <c r="I89">
        <f>IF(Price!$AB$12&gt;Price!$AB$11,BETAINV(H89,Price!$AB$19,Price!$AB$20,Price!$AB$11,Price!$AB$12),Price!$AB$11)</f>
        <v>0.92949636809799396</v>
      </c>
      <c r="J89">
        <f>IF(Weight!$AB$12&gt;Weight!$AB$11,BETAINV(H89,Weight!$AB$19,Weight!$AB$20,Weight!$AB$11,Weight!$AB$12),Weight!$AB$11)</f>
        <v>431.25902196292589</v>
      </c>
      <c r="K89">
        <f>IF(Wean!$AB$12&gt;Wean!$AB$11,BETAINV(H89,Wean!$AB$19,Wean!$AB$20,Wean!$AB$11,Wean!$AB$12),Wean!$AB$11)</f>
        <v>0.81399506450419723</v>
      </c>
      <c r="L89">
        <f>IF(Costs!$AB$12&gt;Costs!$AB$11,BETAINV(H89,Costs!$AB$19,Costs!$AB$20,Costs!$AB$11,Costs!$AB$12),Costs!$AB$11)</f>
        <v>248.11184976803045</v>
      </c>
      <c r="M89">
        <f t="shared" si="8"/>
        <v>78.181079244204767</v>
      </c>
      <c r="N89">
        <f t="shared" si="6"/>
        <v>-508.48558742246189</v>
      </c>
      <c r="O89">
        <f t="shared" si="7"/>
        <v>8.5999999999999993E-2</v>
      </c>
    </row>
    <row r="90" spans="7:15" x14ac:dyDescent="0.2">
      <c r="G90">
        <v>87</v>
      </c>
      <c r="H90">
        <f t="shared" si="5"/>
        <v>8.6999999999999994E-2</v>
      </c>
      <c r="I90">
        <f>IF(Price!$AB$12&gt;Price!$AB$11,BETAINV(H90,Price!$AB$19,Price!$AB$20,Price!$AB$11,Price!$AB$12),Price!$AB$11)</f>
        <v>0.92973103953077807</v>
      </c>
      <c r="J90">
        <f>IF(Weight!$AB$12&gt;Weight!$AB$11,BETAINV(H90,Weight!$AB$19,Weight!$AB$20,Weight!$AB$11,Weight!$AB$12),Weight!$AB$11)</f>
        <v>431.3356789893482</v>
      </c>
      <c r="K90">
        <f>IF(Wean!$AB$12&gt;Wean!$AB$11,BETAINV(H90,Wean!$AB$19,Wean!$AB$20,Wean!$AB$11,Wean!$AB$12),Wean!$AB$11)</f>
        <v>0.81407559658342121</v>
      </c>
      <c r="L90">
        <f>IF(Costs!$AB$12&gt;Costs!$AB$11,BETAINV(H90,Costs!$AB$19,Costs!$AB$20,Costs!$AB$11,Costs!$AB$12),Costs!$AB$11)</f>
        <v>248.24458525737026</v>
      </c>
      <c r="M90">
        <f t="shared" si="8"/>
        <v>78.221032690658035</v>
      </c>
      <c r="N90">
        <f t="shared" si="6"/>
        <v>-508.44563397600859</v>
      </c>
      <c r="O90">
        <f t="shared" si="7"/>
        <v>8.6999999999999994E-2</v>
      </c>
    </row>
    <row r="91" spans="7:15" x14ac:dyDescent="0.2">
      <c r="G91">
        <v>88</v>
      </c>
      <c r="H91">
        <f t="shared" si="5"/>
        <v>8.7999999999999995E-2</v>
      </c>
      <c r="I91">
        <f>IF(Price!$AB$12&gt;Price!$AB$11,BETAINV(H91,Price!$AB$19,Price!$AB$20,Price!$AB$11,Price!$AB$12),Price!$AB$11)</f>
        <v>0.92996436824752515</v>
      </c>
      <c r="J91">
        <f>IF(Weight!$AB$12&gt;Weight!$AB$11,BETAINV(H91,Weight!$AB$19,Weight!$AB$20,Weight!$AB$11,Weight!$AB$12),Weight!$AB$11)</f>
        <v>431.41181382866836</v>
      </c>
      <c r="K91">
        <f>IF(Wean!$AB$12&gt;Wean!$AB$11,BETAINV(H91,Wean!$AB$19,Wean!$AB$20,Wean!$AB$11,Wean!$AB$12),Wean!$AB$11)</f>
        <v>0.81415574068932817</v>
      </c>
      <c r="L91">
        <f>IF(Costs!$AB$12&gt;Costs!$AB$11,BETAINV(H91,Costs!$AB$19,Costs!$AB$20,Costs!$AB$11,Costs!$AB$12),Costs!$AB$11)</f>
        <v>248.376470591951</v>
      </c>
      <c r="M91">
        <f t="shared" si="8"/>
        <v>78.260870731131575</v>
      </c>
      <c r="N91">
        <f t="shared" si="6"/>
        <v>-508.40579593553502</v>
      </c>
      <c r="O91">
        <f t="shared" si="7"/>
        <v>8.7999999999999995E-2</v>
      </c>
    </row>
    <row r="92" spans="7:15" x14ac:dyDescent="0.2">
      <c r="G92">
        <v>89</v>
      </c>
      <c r="H92">
        <f t="shared" si="5"/>
        <v>8.8999999999999996E-2</v>
      </c>
      <c r="I92">
        <f>IF(Price!$AB$12&gt;Price!$AB$11,BETAINV(H92,Price!$AB$19,Price!$AB$20,Price!$AB$11,Price!$AB$12),Price!$AB$11)</f>
        <v>0.9301963800498162</v>
      </c>
      <c r="J92">
        <f>IF(Weight!$AB$12&gt;Weight!$AB$11,BETAINV(H92,Weight!$AB$19,Weight!$AB$20,Weight!$AB$11,Weight!$AB$12),Weight!$AB$11)</f>
        <v>431.4874367864179</v>
      </c>
      <c r="K92">
        <f>IF(Wean!$AB$12&gt;Wean!$AB$11,BETAINV(H92,Wean!$AB$19,Wean!$AB$20,Wean!$AB$11,Wean!$AB$12),Wean!$AB$11)</f>
        <v>0.81423550412112855</v>
      </c>
      <c r="L92">
        <f>IF(Costs!$AB$12&gt;Costs!$AB$11,BETAINV(H92,Costs!$AB$19,Costs!$AB$20,Costs!$AB$11,Costs!$AB$12),Costs!$AB$11)</f>
        <v>248.50752238989813</v>
      </c>
      <c r="M92">
        <f t="shared" si="8"/>
        <v>78.300595553234672</v>
      </c>
      <c r="N92">
        <f t="shared" si="6"/>
        <v>-508.36607111343199</v>
      </c>
      <c r="O92">
        <f t="shared" si="7"/>
        <v>8.8999999999999996E-2</v>
      </c>
    </row>
    <row r="93" spans="7:15" x14ac:dyDescent="0.2">
      <c r="G93">
        <v>90</v>
      </c>
      <c r="H93">
        <f t="shared" si="5"/>
        <v>0.09</v>
      </c>
      <c r="I93">
        <f>IF(Price!$AB$12&gt;Price!$AB$11,BETAINV(H93,Price!$AB$19,Price!$AB$20,Price!$AB$11,Price!$AB$12),Price!$AB$11)</f>
        <v>0.93042709997983364</v>
      </c>
      <c r="J93">
        <f>IF(Weight!$AB$12&gt;Weight!$AB$11,BETAINV(H93,Weight!$AB$19,Weight!$AB$20,Weight!$AB$11,Weight!$AB$12),Weight!$AB$11)</f>
        <v>431.56255785597068</v>
      </c>
      <c r="K93">
        <f>IF(Wean!$AB$12&gt;Wean!$AB$11,BETAINV(H93,Wean!$AB$19,Wean!$AB$20,Wean!$AB$11,Wean!$AB$12),Wean!$AB$11)</f>
        <v>0.81431489396911461</v>
      </c>
      <c r="L93">
        <f>IF(Costs!$AB$12&gt;Costs!$AB$11,BETAINV(H93,Costs!$AB$19,Costs!$AB$20,Costs!$AB$11,Costs!$AB$12),Costs!$AB$11)</f>
        <v>248.63775677096388</v>
      </c>
      <c r="M93">
        <f t="shared" si="8"/>
        <v>78.340209286866099</v>
      </c>
      <c r="N93">
        <f t="shared" si="6"/>
        <v>-508.32645737980056</v>
      </c>
      <c r="O93">
        <f t="shared" si="7"/>
        <v>0.09</v>
      </c>
    </row>
    <row r="94" spans="7:15" x14ac:dyDescent="0.2">
      <c r="G94">
        <v>91</v>
      </c>
      <c r="H94">
        <f t="shared" si="5"/>
        <v>9.0999999999999998E-2</v>
      </c>
      <c r="I94">
        <f>IF(Price!$AB$12&gt;Price!$AB$11,BETAINV(H94,Price!$AB$19,Price!$AB$20,Price!$AB$11,Price!$AB$12),Price!$AB$11)</f>
        <v>0.93065655235096434</v>
      </c>
      <c r="J94">
        <f>IF(Weight!$AB$12&gt;Weight!$AB$11,BETAINV(H94,Weight!$AB$19,Weight!$AB$20,Weight!$AB$11,Weight!$AB$12),Weight!$AB$11)</f>
        <v>431.6371867313768</v>
      </c>
      <c r="K94">
        <f>IF(Wean!$AB$12&gt;Wean!$AB$11,BETAINV(H94,Wean!$AB$19,Wean!$AB$20,Wean!$AB$11,Wean!$AB$12),Wean!$AB$11)</f>
        <v>0.81439391712292086</v>
      </c>
      <c r="L94">
        <f>IF(Costs!$AB$12&gt;Costs!$AB$11,BETAINV(H94,Costs!$AB$19,Costs!$AB$20,Costs!$AB$11,Costs!$AB$12),Costs!$AB$11)</f>
        <v>248.76718937687576</v>
      </c>
      <c r="M94">
        <f t="shared" si="8"/>
        <v>78.379714006370307</v>
      </c>
      <c r="N94">
        <f t="shared" si="6"/>
        <v>-508.28695266029632</v>
      </c>
      <c r="O94">
        <f t="shared" si="7"/>
        <v>9.0999999999999998E-2</v>
      </c>
    </row>
    <row r="95" spans="7:15" x14ac:dyDescent="0.2">
      <c r="G95">
        <v>92</v>
      </c>
      <c r="H95">
        <f t="shared" si="5"/>
        <v>9.1999999999999998E-2</v>
      </c>
      <c r="I95">
        <f>IF(Price!$AB$12&gt;Price!$AB$11,BETAINV(H95,Price!$AB$19,Price!$AB$20,Price!$AB$11,Price!$AB$12),Price!$AB$11)</f>
        <v>0.9308847607768499</v>
      </c>
      <c r="J95">
        <f>IF(Weight!$AB$12&gt;Weight!$AB$11,BETAINV(H95,Weight!$AB$19,Weight!$AB$20,Weight!$AB$11,Weight!$AB$12),Weight!$AB$11)</f>
        <v>431.71133281953394</v>
      </c>
      <c r="K95">
        <f>IF(Wean!$AB$12&gt;Wean!$AB$11,BETAINV(H95,Wean!$AB$19,Wean!$AB$20,Wean!$AB$11,Wean!$AB$12),Wean!$AB$11)</f>
        <v>0.81447258027937108</v>
      </c>
      <c r="L95">
        <f>IF(Costs!$AB$12&gt;Costs!$AB$11,BETAINV(H95,Costs!$AB$19,Costs!$AB$20,Costs!$AB$11,Costs!$AB$12),Costs!$AB$11)</f>
        <v>248.89583539064006</v>
      </c>
      <c r="M95">
        <f t="shared" si="8"/>
        <v>78.419111732591318</v>
      </c>
      <c r="N95">
        <f t="shared" si="6"/>
        <v>-508.24755493407531</v>
      </c>
      <c r="O95">
        <f t="shared" si="7"/>
        <v>9.1999999999999998E-2</v>
      </c>
    </row>
    <row r="96" spans="7:15" x14ac:dyDescent="0.2">
      <c r="G96">
        <v>93</v>
      </c>
      <c r="H96">
        <f t="shared" si="5"/>
        <v>9.2999999999999999E-2</v>
      </c>
      <c r="I96">
        <f>IF(Price!$AB$12&gt;Price!$AB$11,BETAINV(H96,Price!$AB$19,Price!$AB$20,Price!$AB$11,Price!$AB$12),Price!$AB$11)</f>
        <v>0.93111174819897602</v>
      </c>
      <c r="J96">
        <f>IF(Weight!$AB$12&gt;Weight!$AB$11,BETAINV(H96,Weight!$AB$19,Weight!$AB$20,Weight!$AB$11,Weight!$AB$12),Weight!$AB$11)</f>
        <v>431.78500525173752</v>
      </c>
      <c r="K96">
        <f>IF(Wean!$AB$12&gt;Wean!$AB$11,BETAINV(H96,Wean!$AB$19,Wean!$AB$20,Wean!$AB$11,Wean!$AB$12),Wean!$AB$11)</f>
        <v>0.81455088994993696</v>
      </c>
      <c r="L96">
        <f>IF(Costs!$AB$12&gt;Costs!$AB$11,BETAINV(H96,Costs!$AB$19,Costs!$AB$20,Costs!$AB$11,Costs!$AB$12),Costs!$AB$11)</f>
        <v>249.02370955486546</v>
      </c>
      <c r="M96">
        <f t="shared" si="8"/>
        <v>78.45840443482976</v>
      </c>
      <c r="N96">
        <f t="shared" si="6"/>
        <v>-508.2082622318369</v>
      </c>
      <c r="O96">
        <f t="shared" si="7"/>
        <v>9.2999999999999999E-2</v>
      </c>
    </row>
    <row r="97" spans="7:15" x14ac:dyDescent="0.2">
      <c r="G97">
        <v>94</v>
      </c>
      <c r="H97">
        <f t="shared" si="5"/>
        <v>9.4E-2</v>
      </c>
      <c r="I97">
        <f>IF(Price!$AB$12&gt;Price!$AB$11,BETAINV(H97,Price!$AB$19,Price!$AB$20,Price!$AB$11,Price!$AB$12),Price!$AB$11)</f>
        <v>0.93133753691289001</v>
      </c>
      <c r="J97">
        <f>IF(Weight!$AB$12&gt;Weight!$AB$11,BETAINV(H97,Weight!$AB$19,Weight!$AB$20,Weight!$AB$11,Weight!$AB$12),Weight!$AB$11)</f>
        <v>431.85821289464678</v>
      </c>
      <c r="K97">
        <f>IF(Wean!$AB$12&gt;Wean!$AB$11,BETAINV(H97,Wean!$AB$19,Wean!$AB$20,Wean!$AB$11,Wean!$AB$12),Wean!$AB$11)</f>
        <v>0.81462885246783145</v>
      </c>
      <c r="L97">
        <f>IF(Costs!$AB$12&gt;Costs!$AB$11,BETAINV(H97,Costs!$AB$19,Costs!$AB$20,Costs!$AB$11,Costs!$AB$12),Costs!$AB$11)</f>
        <v>249.1508261891658</v>
      </c>
      <c r="M97">
        <f t="shared" si="8"/>
        <v>78.497594032708719</v>
      </c>
      <c r="N97">
        <f t="shared" si="6"/>
        <v>-508.16907263395791</v>
      </c>
      <c r="O97">
        <f t="shared" si="7"/>
        <v>9.4E-2</v>
      </c>
    </row>
    <row r="98" spans="7:15" x14ac:dyDescent="0.2">
      <c r="G98">
        <v>95</v>
      </c>
      <c r="H98">
        <f t="shared" si="5"/>
        <v>9.5000000000000001E-2</v>
      </c>
      <c r="I98">
        <f>IF(Price!$AB$12&gt;Price!$AB$11,BETAINV(H98,Price!$AB$19,Price!$AB$20,Price!$AB$11,Price!$AB$12),Price!$AB$11)</f>
        <v>0.93156214859312991</v>
      </c>
      <c r="J98">
        <f>IF(Weight!$AB$12&gt;Weight!$AB$11,BETAINV(H98,Weight!$AB$19,Weight!$AB$20,Weight!$AB$11,Weight!$AB$12),Weight!$AB$11)</f>
        <v>431.93096436070363</v>
      </c>
      <c r="K98">
        <f>IF(Wean!$AB$12&gt;Wean!$AB$11,BETAINV(H98,Wean!$AB$19,Wean!$AB$20,Wean!$AB$11,Wean!$AB$12),Wean!$AB$11)</f>
        <v>0.81470647399475904</v>
      </c>
      <c r="L98">
        <f>IF(Costs!$AB$12&gt;Costs!$AB$11,BETAINV(H98,Costs!$AB$19,Costs!$AB$20,Costs!$AB$11,Costs!$AB$12),Costs!$AB$11)</f>
        <v>249.27719920669819</v>
      </c>
      <c r="M98">
        <f t="shared" si="8"/>
        <v>78.536682397953882</v>
      </c>
      <c r="N98">
        <f t="shared" si="6"/>
        <v>-508.12998426871275</v>
      </c>
      <c r="O98">
        <f t="shared" si="7"/>
        <v>9.5000000000000001E-2</v>
      </c>
    </row>
    <row r="99" spans="7:15" x14ac:dyDescent="0.2">
      <c r="G99">
        <v>96</v>
      </c>
      <c r="H99">
        <f t="shared" si="5"/>
        <v>9.6000000000000002E-2</v>
      </c>
      <c r="I99">
        <f>IF(Price!$AB$12&gt;Price!$AB$11,BETAINV(H99,Price!$AB$19,Price!$AB$20,Price!$AB$11,Price!$AB$12),Price!$AB$11)</f>
        <v>0.93178560431693935</v>
      </c>
      <c r="J99">
        <f>IF(Weight!$AB$12&gt;Weight!$AB$11,BETAINV(H99,Weight!$AB$19,Weight!$AB$20,Weight!$AB$11,Weight!$AB$12),Weight!$AB$11)</f>
        <v>432.00326801803561</v>
      </c>
      <c r="K99">
        <f>IF(Wean!$AB$12&gt;Wean!$AB$11,BETAINV(H99,Wean!$AB$19,Wean!$AB$20,Wean!$AB$11,Wean!$AB$12),Wean!$AB$11)</f>
        <v>0.81478376052734192</v>
      </c>
      <c r="L99">
        <f>IF(Costs!$AB$12&gt;Costs!$AB$11,BETAINV(H99,Costs!$AB$19,Costs!$AB$20,Costs!$AB$11,Costs!$AB$12),Costs!$AB$11)</f>
        <v>249.40284212988763</v>
      </c>
      <c r="M99">
        <f t="shared" si="8"/>
        <v>78.575671356092016</v>
      </c>
      <c r="N99">
        <f t="shared" si="6"/>
        <v>-508.09099531057461</v>
      </c>
      <c r="O99">
        <f t="shared" si="7"/>
        <v>9.6000000000000002E-2</v>
      </c>
    </row>
    <row r="100" spans="7:15" x14ac:dyDescent="0.2">
      <c r="G100">
        <v>97</v>
      </c>
      <c r="H100">
        <f t="shared" si="5"/>
        <v>9.7000000000000003E-2</v>
      </c>
      <c r="I100">
        <f>IF(Price!$AB$12&gt;Price!$AB$11,BETAINV(H100,Price!$AB$19,Price!$AB$20,Price!$AB$11,Price!$AB$12),Price!$AB$11)</f>
        <v>0.93200792458684034</v>
      </c>
      <c r="J100">
        <f>IF(Weight!$AB$12&gt;Weight!$AB$11,BETAINV(H100,Weight!$AB$19,Weight!$AB$20,Weight!$AB$11,Weight!$AB$12),Weight!$AB$11)</f>
        <v>432.07513199987432</v>
      </c>
      <c r="K100">
        <f>IF(Wean!$AB$12&gt;Wean!$AB$11,BETAINV(H100,Wean!$AB$19,Wean!$AB$20,Wean!$AB$11,Wean!$AB$12),Wean!$AB$11)</f>
        <v>0.81486071790324188</v>
      </c>
      <c r="L100">
        <f>IF(Costs!$AB$12&gt;Costs!$AB$11,BETAINV(H100,Costs!$AB$19,Costs!$AB$20,Costs!$AB$11,Costs!$AB$12),Costs!$AB$11)</f>
        <v>249.52776810538629</v>
      </c>
      <c r="M100">
        <f t="shared" si="8"/>
        <v>78.614562688072937</v>
      </c>
      <c r="N100">
        <f t="shared" si="6"/>
        <v>-508.05210397859366</v>
      </c>
      <c r="O100">
        <f t="shared" si="7"/>
        <v>9.7000000000000003E-2</v>
      </c>
    </row>
    <row r="101" spans="7:15" x14ac:dyDescent="0.2">
      <c r="G101">
        <v>98</v>
      </c>
      <c r="H101">
        <f t="shared" si="5"/>
        <v>9.8000000000000004E-2</v>
      </c>
      <c r="I101">
        <f>IF(Price!$AB$12&gt;Price!$AB$11,BETAINV(H101,Price!$AB$19,Price!$AB$20,Price!$AB$11,Price!$AB$12),Price!$AB$11)</f>
        <v>0.93222912935213098</v>
      </c>
      <c r="J101">
        <f>IF(Weight!$AB$12&gt;Weight!$AB$11,BETAINV(H101,Weight!$AB$19,Weight!$AB$20,Weight!$AB$11,Weight!$AB$12),Weight!$AB$11)</f>
        <v>432.14656421351805</v>
      </c>
      <c r="K101">
        <f>IF(Wean!$AB$12&gt;Wean!$AB$11,BETAINV(H101,Wean!$AB$19,Wean!$AB$20,Wean!$AB$11,Wean!$AB$12),Wean!$AB$11)</f>
        <v>0.81493735180699445</v>
      </c>
      <c r="L101">
        <f>IF(Costs!$AB$12&gt;Costs!$AB$11,BETAINV(H101,Costs!$AB$19,Costs!$AB$20,Costs!$AB$11,Costs!$AB$12),Costs!$AB$11)</f>
        <v>249.65198991831238</v>
      </c>
      <c r="M101">
        <f t="shared" si="8"/>
        <v>78.653358131818948</v>
      </c>
      <c r="N101">
        <f t="shared" si="6"/>
        <v>-508.01330853484768</v>
      </c>
      <c r="O101">
        <f t="shared" si="7"/>
        <v>9.8000000000000004E-2</v>
      </c>
    </row>
    <row r="102" spans="7:15" x14ac:dyDescent="0.2">
      <c r="G102">
        <v>99</v>
      </c>
      <c r="H102">
        <f t="shared" si="5"/>
        <v>9.9000000000000005E-2</v>
      </c>
      <c r="I102">
        <f>IF(Price!$AB$12&gt;Price!$AB$11,BETAINV(H102,Price!$AB$19,Price!$AB$20,Price!$AB$11,Price!$AB$12),Price!$AB$11)</f>
        <v>0.93244923802936752</v>
      </c>
      <c r="J102">
        <f>IF(Weight!$AB$12&gt;Weight!$AB$11,BETAINV(H102,Weight!$AB$19,Weight!$AB$20,Weight!$AB$11,Weight!$AB$12),Weight!$AB$11)</f>
        <v>432.21757234886417</v>
      </c>
      <c r="K102">
        <f>IF(Wean!$AB$12&gt;Wean!$AB$11,BETAINV(H102,Wean!$AB$19,Wean!$AB$20,Wean!$AB$11,Wean!$AB$12),Wean!$AB$11)</f>
        <v>0.81501366777557205</v>
      </c>
      <c r="L102">
        <f>IF(Costs!$AB$12&gt;Costs!$AB$11,BETAINV(H102,Costs!$AB$19,Costs!$AB$20,Costs!$AB$11,Costs!$AB$12),Costs!$AB$11)</f>
        <v>249.77552000581011</v>
      </c>
      <c r="M102">
        <f t="shared" si="8"/>
        <v>78.692059383705782</v>
      </c>
      <c r="N102">
        <f t="shared" si="6"/>
        <v>-507.97460728296085</v>
      </c>
      <c r="O102">
        <f t="shared" si="7"/>
        <v>9.9000000000000005E-2</v>
      </c>
    </row>
    <row r="103" spans="7:15" x14ac:dyDescent="0.2">
      <c r="G103">
        <v>100</v>
      </c>
      <c r="H103">
        <f t="shared" si="5"/>
        <v>0.1</v>
      </c>
      <c r="I103">
        <f>IF(Price!$AB$12&gt;Price!$AB$11,BETAINV(H103,Price!$AB$19,Price!$AB$20,Price!$AB$11,Price!$AB$12),Price!$AB$11)</f>
        <v>0.93266826952189053</v>
      </c>
      <c r="J103">
        <f>IF(Weight!$AB$12&gt;Weight!$AB$11,BETAINV(H103,Weight!$AB$19,Weight!$AB$20,Weight!$AB$11,Weight!$AB$12),Weight!$AB$11)</f>
        <v>432.28816388653706</v>
      </c>
      <c r="K103">
        <f>IF(Wean!$AB$12&gt;Wean!$AB$11,BETAINV(H103,Wean!$AB$19,Wean!$AB$20,Wean!$AB$11,Wean!$AB$12),Wean!$AB$11)</f>
        <v>0.81508967120369147</v>
      </c>
      <c r="L103">
        <f>IF(Costs!$AB$12&gt;Costs!$AB$11,BETAINV(H103,Costs!$AB$19,Costs!$AB$20,Costs!$AB$11,Costs!$AB$12),Costs!$AB$11)</f>
        <v>249.89837046996951</v>
      </c>
      <c r="M103">
        <f t="shared" si="8"/>
        <v>78.730668099978402</v>
      </c>
      <c r="N103">
        <f t="shared" si="6"/>
        <v>-507.93599856668823</v>
      </c>
      <c r="O103">
        <f t="shared" si="7"/>
        <v>0.1</v>
      </c>
    </row>
    <row r="104" spans="7:15" x14ac:dyDescent="0.2">
      <c r="G104">
        <v>101</v>
      </c>
      <c r="H104">
        <f t="shared" si="5"/>
        <v>0.10100000000000001</v>
      </c>
      <c r="I104">
        <f>IF(Price!$AB$12&gt;Price!$AB$11,BETAINV(H104,Price!$AB$19,Price!$AB$20,Price!$AB$11,Price!$AB$12),Price!$AB$11)</f>
        <v>0.93288624223844863</v>
      </c>
      <c r="J104">
        <f>IF(Weight!$AB$12&gt;Weight!$AB$11,BETAINV(H104,Weight!$AB$19,Weight!$AB$20,Weight!$AB$11,Weight!$AB$12),Weight!$AB$11)</f>
        <v>432.35834610563381</v>
      </c>
      <c r="K104">
        <f>IF(Wean!$AB$12&gt;Wean!$AB$11,BETAINV(H104,Wean!$AB$19,Wean!$AB$20,Wean!$AB$11,Wean!$AB$12),Wean!$AB$11)</f>
        <v>0.81516536734887957</v>
      </c>
      <c r="L104">
        <f>IF(Costs!$AB$12&gt;Costs!$AB$11,BETAINV(H104,Costs!$AB$19,Costs!$AB$20,Costs!$AB$11,Costs!$AB$12),Costs!$AB$11)</f>
        <v>250.02055309014276</v>
      </c>
      <c r="M104">
        <f t="shared" si="8"/>
        <v>78.769185898105661</v>
      </c>
      <c r="N104">
        <f t="shared" si="6"/>
        <v>-507.89748076856097</v>
      </c>
      <c r="O104">
        <f t="shared" si="7"/>
        <v>0.10100000000000001</v>
      </c>
    </row>
    <row r="105" spans="7:15" x14ac:dyDescent="0.2">
      <c r="G105">
        <v>102</v>
      </c>
      <c r="H105">
        <f t="shared" si="5"/>
        <v>0.10199999999999999</v>
      </c>
      <c r="I105">
        <f>IF(Price!$AB$12&gt;Price!$AB$11,BETAINV(H105,Price!$AB$19,Price!$AB$20,Price!$AB$11,Price!$AB$12),Price!$AB$11)</f>
        <v>0.93310317411096799</v>
      </c>
      <c r="J105">
        <f>IF(Weight!$AB$12&gt;Weight!$AB$11,BETAINV(H105,Weight!$AB$19,Weight!$AB$20,Weight!$AB$11,Weight!$AB$12),Weight!$AB$11)</f>
        <v>432.42812609110996</v>
      </c>
      <c r="K105">
        <f>IF(Wean!$AB$12&gt;Wean!$AB$11,BETAINV(H105,Wean!$AB$19,Wean!$AB$20,Wean!$AB$11,Wean!$AB$12),Wean!$AB$11)</f>
        <v>0.81524076133631018</v>
      </c>
      <c r="L105">
        <f>IF(Costs!$AB$12&gt;Costs!$AB$11,BETAINV(H105,Costs!$AB$19,Costs!$AB$20,Costs!$AB$11,Costs!$AB$12),Costs!$AB$11)</f>
        <v>250.14207933469061</v>
      </c>
      <c r="M105">
        <f t="shared" si="8"/>
        <v>78.807614358076421</v>
      </c>
      <c r="N105">
        <f t="shared" si="6"/>
        <v>-507.85905230859021</v>
      </c>
      <c r="O105">
        <f t="shared" si="7"/>
        <v>0.10199999999999999</v>
      </c>
    </row>
    <row r="106" spans="7:15" x14ac:dyDescent="0.2">
      <c r="G106">
        <v>103</v>
      </c>
      <c r="H106">
        <f t="shared" si="5"/>
        <v>0.10299999999999999</v>
      </c>
      <c r="I106">
        <f>IF(Price!$AB$12&gt;Price!$AB$11,BETAINV(H106,Price!$AB$19,Price!$AB$20,Price!$AB$11,Price!$AB$12),Price!$AB$11)</f>
        <v>0.93331908261151841</v>
      </c>
      <c r="J106">
        <f>IF(Weight!$AB$12&gt;Weight!$AB$11,BETAINV(H106,Weight!$AB$19,Weight!$AB$20,Weight!$AB$11,Weight!$AB$12),Weight!$AB$11)</f>
        <v>432.49751074082451</v>
      </c>
      <c r="K106">
        <f>IF(Wean!$AB$12&gt;Wean!$AB$11,BETAINV(H106,Wean!$AB$19,Wean!$AB$20,Wean!$AB$11,Wean!$AB$12),Wean!$AB$11)</f>
        <v>0.815315858163426</v>
      </c>
      <c r="L106">
        <f>IF(Costs!$AB$12&gt;Costs!$AB$11,BETAINV(H106,Costs!$AB$19,Costs!$AB$20,Costs!$AB$11,Costs!$AB$12),Costs!$AB$11)</f>
        <v>250.26296037219083</v>
      </c>
      <c r="M106">
        <f t="shared" si="8"/>
        <v>78.845955023641295</v>
      </c>
      <c r="N106">
        <f t="shared" si="6"/>
        <v>-507.82071164302533</v>
      </c>
      <c r="O106">
        <f t="shared" si="7"/>
        <v>0.10299999999999999</v>
      </c>
    </row>
    <row r="107" spans="7:15" x14ac:dyDescent="0.2">
      <c r="G107">
        <v>104</v>
      </c>
      <c r="H107">
        <f t="shared" si="5"/>
        <v>0.104</v>
      </c>
      <c r="I107">
        <f>IF(Price!$AB$12&gt;Price!$AB$11,BETAINV(H107,Price!$AB$19,Price!$AB$20,Price!$AB$11,Price!$AB$12),Price!$AB$11)</f>
        <v>0.93353398476851557</v>
      </c>
      <c r="J107">
        <f>IF(Weight!$AB$12&gt;Weight!$AB$11,BETAINV(H107,Weight!$AB$19,Weight!$AB$20,Weight!$AB$11,Weight!$AB$12),Weight!$AB$11)</f>
        <v>432.56650677226395</v>
      </c>
      <c r="K107">
        <f>IF(Wean!$AB$12&gt;Wean!$AB$11,BETAINV(H107,Wean!$AB$19,Wean!$AB$20,Wean!$AB$11,Wean!$AB$12),Wean!$AB$11)</f>
        <v>0.8153906627043549</v>
      </c>
      <c r="L107">
        <f>IF(Costs!$AB$12&gt;Costs!$AB$11,BETAINV(H107,Costs!$AB$19,Costs!$AB$20,Costs!$AB$11,Costs!$AB$12),Costs!$AB$11)</f>
        <v>250.38320708213789</v>
      </c>
      <c r="M107">
        <f t="shared" si="8"/>
        <v>78.884209403500478</v>
      </c>
      <c r="N107">
        <f t="shared" si="6"/>
        <v>-507.78245726316618</v>
      </c>
      <c r="O107">
        <f t="shared" si="7"/>
        <v>0.104</v>
      </c>
    </row>
    <row r="108" spans="7:15" x14ac:dyDescent="0.2">
      <c r="G108">
        <v>105</v>
      </c>
      <c r="H108">
        <f t="shared" si="5"/>
        <v>0.105</v>
      </c>
      <c r="I108">
        <f>IF(Price!$AB$12&gt;Price!$AB$11,BETAINV(H108,Price!$AB$19,Price!$AB$20,Price!$AB$11,Price!$AB$12),Price!$AB$11)</f>
        <v>0.93374789718220419</v>
      </c>
      <c r="J108">
        <f>IF(Weight!$AB$12&gt;Weight!$AB$11,BETAINV(H108,Weight!$AB$19,Weight!$AB$20,Weight!$AB$11,Weight!$AB$12),Weight!$AB$11)</f>
        <v>432.63512072896248</v>
      </c>
      <c r="K108">
        <f>IF(Wean!$AB$12&gt;Wean!$AB$11,BETAINV(H108,Wean!$AB$19,Wean!$AB$20,Wean!$AB$11,Wean!$AB$12),Wean!$AB$11)</f>
        <v>0.81546517971413401</v>
      </c>
      <c r="L108">
        <f>IF(Costs!$AB$12&gt;Costs!$AB$11,BETAINV(H108,Costs!$AB$19,Costs!$AB$20,Costs!$AB$11,Costs!$AB$12),Costs!$AB$11)</f>
        <v>250.50283006516224</v>
      </c>
      <c r="M108">
        <f t="shared" si="8"/>
        <v>78.92237897244371</v>
      </c>
      <c r="N108">
        <f t="shared" si="6"/>
        <v>-507.74428769422292</v>
      </c>
      <c r="O108">
        <f t="shared" si="7"/>
        <v>0.105</v>
      </c>
    </row>
    <row r="109" spans="7:15" x14ac:dyDescent="0.2">
      <c r="G109">
        <v>106</v>
      </c>
      <c r="H109">
        <f t="shared" si="5"/>
        <v>0.106</v>
      </c>
      <c r="I109">
        <f>IF(Price!$AB$12&gt;Price!$AB$11,BETAINV(H109,Price!$AB$19,Price!$AB$20,Price!$AB$11,Price!$AB$12),Price!$AB$11)</f>
        <v>0.93396083603945901</v>
      </c>
      <c r="J109">
        <f>IF(Weight!$AB$12&gt;Weight!$AB$11,BETAINV(H109,Weight!$AB$19,Weight!$AB$20,Weight!$AB$11,Weight!$AB$12),Weight!$AB$11)</f>
        <v>432.70335898663456</v>
      </c>
      <c r="K109">
        <f>IF(Wean!$AB$12&gt;Wean!$AB$11,BETAINV(H109,Wean!$AB$19,Wean!$AB$20,Wean!$AB$11,Wean!$AB$12),Wean!$AB$11)</f>
        <v>0.81553941383274975</v>
      </c>
      <c r="L109">
        <f>IF(Costs!$AB$12&gt;Costs!$AB$11,BETAINV(H109,Costs!$AB$19,Costs!$AB$20,Costs!$AB$11,Costs!$AB$12),Costs!$AB$11)</f>
        <v>250.62183965279453</v>
      </c>
      <c r="M109">
        <f t="shared" si="8"/>
        <v>78.960465172442099</v>
      </c>
      <c r="N109">
        <f t="shared" si="6"/>
        <v>-507.7062014942245</v>
      </c>
      <c r="O109">
        <f t="shared" si="7"/>
        <v>0.106</v>
      </c>
    </row>
    <row r="110" spans="7:15" x14ac:dyDescent="0.2">
      <c r="G110">
        <v>107</v>
      </c>
      <c r="H110">
        <f t="shared" si="5"/>
        <v>0.107</v>
      </c>
      <c r="I110">
        <f>IF(Price!$AB$12&gt;Price!$AB$11,BETAINV(H110,Price!$AB$19,Price!$AB$20,Price!$AB$11,Price!$AB$12),Price!$AB$11)</f>
        <v>0.93417281712793954</v>
      </c>
      <c r="J110">
        <f>IF(Weight!$AB$12&gt;Weight!$AB$11,BETAINV(H110,Weight!$AB$19,Weight!$AB$20,Weight!$AB$11,Weight!$AB$12),Weight!$AB$11)</f>
        <v>432.77122775903621</v>
      </c>
      <c r="K110">
        <f>IF(Wean!$AB$12&gt;Wean!$AB$11,BETAINV(H110,Wean!$AB$19,Wean!$AB$20,Wean!$AB$11,Wean!$AB$12),Wean!$AB$11)</f>
        <v>0.81561336958900488</v>
      </c>
      <c r="L110">
        <f>IF(Costs!$AB$12&gt;Costs!$AB$11,BETAINV(H110,Costs!$AB$19,Costs!$AB$20,Costs!$AB$11,Costs!$AB$12),Costs!$AB$11)</f>
        <v>250.74024591679947</v>
      </c>
      <c r="M110">
        <f t="shared" si="8"/>
        <v>78.998469413695517</v>
      </c>
      <c r="N110">
        <f t="shared" si="6"/>
        <v>-507.66819725297114</v>
      </c>
      <c r="O110">
        <f t="shared" si="7"/>
        <v>0.107</v>
      </c>
    </row>
    <row r="111" spans="7:15" x14ac:dyDescent="0.2">
      <c r="G111">
        <v>108</v>
      </c>
      <c r="H111">
        <f t="shared" si="5"/>
        <v>0.108</v>
      </c>
      <c r="I111">
        <f>IF(Price!$AB$12&gt;Price!$AB$11,BETAINV(H111,Price!$AB$19,Price!$AB$20,Price!$AB$11,Price!$AB$12),Price!$AB$11)</f>
        <v>0.93438385584963379</v>
      </c>
      <c r="J111">
        <f>IF(Weight!$AB$12&gt;Weight!$AB$11,BETAINV(H111,Weight!$AB$19,Weight!$AB$20,Weight!$AB$11,Weight!$AB$12),Weight!$AB$11)</f>
        <v>432.83873310356813</v>
      </c>
      <c r="K111">
        <f>IF(Wean!$AB$12&gt;Wean!$AB$11,BETAINV(H111,Wean!$AB$19,Wean!$AB$20,Wean!$AB$11,Wean!$AB$12),Wean!$AB$11)</f>
        <v>0.81568705140422038</v>
      </c>
      <c r="L111">
        <f>IF(Costs!$AB$12&gt;Costs!$AB$11,BETAINV(H111,Costs!$AB$19,Costs!$AB$20,Costs!$AB$11,Costs!$AB$12),Costs!$AB$11)</f>
        <v>250.858058678102</v>
      </c>
      <c r="M111">
        <f t="shared" si="8"/>
        <v>79.036393075637079</v>
      </c>
      <c r="N111">
        <f t="shared" si="6"/>
        <v>-507.63027359102955</v>
      </c>
      <c r="O111">
        <f t="shared" si="7"/>
        <v>0.108</v>
      </c>
    </row>
    <row r="112" spans="7:15" x14ac:dyDescent="0.2">
      <c r="G112">
        <v>109</v>
      </c>
      <c r="H112">
        <f t="shared" si="5"/>
        <v>0.109</v>
      </c>
      <c r="I112">
        <f>IF(Price!$AB$12&gt;Price!$AB$11,BETAINV(H112,Price!$AB$19,Price!$AB$20,Price!$AB$11,Price!$AB$12),Price!$AB$11)</f>
        <v>0.93459396723382127</v>
      </c>
      <c r="J112">
        <f>IF(Weight!$AB$12&gt;Weight!$AB$11,BETAINV(H112,Weight!$AB$19,Weight!$AB$20,Weight!$AB$11,Weight!$AB$12),Weight!$AB$11)</f>
        <v>432.90588092663592</v>
      </c>
      <c r="K112">
        <f>IF(Wean!$AB$12&gt;Wean!$AB$11,BETAINV(H112,Wean!$AB$19,Wean!$AB$20,Wean!$AB$11,Wean!$AB$12),Wean!$AB$11)</f>
        <v>0.81576046359578158</v>
      </c>
      <c r="L112">
        <f>IF(Costs!$AB$12&gt;Costs!$AB$11,BETAINV(H112,Costs!$AB$19,Costs!$AB$20,Costs!$AB$11,Costs!$AB$12),Costs!$AB$11)</f>
        <v>250.9752875153273</v>
      </c>
      <c r="M112">
        <f t="shared" si="8"/>
        <v>79.074237507897919</v>
      </c>
      <c r="N112">
        <f t="shared" si="6"/>
        <v>-507.59242915876871</v>
      </c>
      <c r="O112">
        <f t="shared" si="7"/>
        <v>0.109</v>
      </c>
    </row>
    <row r="113" spans="7:15" x14ac:dyDescent="0.2">
      <c r="G113">
        <v>110</v>
      </c>
      <c r="H113">
        <f t="shared" si="5"/>
        <v>0.11</v>
      </c>
      <c r="I113">
        <f>IF(Price!$AB$12&gt;Price!$AB$11,BETAINV(H113,Price!$AB$19,Price!$AB$20,Price!$AB$11,Price!$AB$12),Price!$AB$11)</f>
        <v>0.93480316594948665</v>
      </c>
      <c r="J113">
        <f>IF(Weight!$AB$12&gt;Weight!$AB$11,BETAINV(H113,Weight!$AB$19,Weight!$AB$20,Weight!$AB$11,Weight!$AB$12),Weight!$AB$11)</f>
        <v>432.97267698877829</v>
      </c>
      <c r="K113">
        <f>IF(Wean!$AB$12&gt;Wean!$AB$11,BETAINV(H113,Wean!$AB$19,Wean!$AB$20,Wean!$AB$11,Wean!$AB$12),Wean!$AB$11)</f>
        <v>0.81583361038053637</v>
      </c>
      <c r="L113">
        <f>IF(Costs!$AB$12&gt;Costs!$AB$11,BETAINV(H113,Costs!$AB$19,Costs!$AB$20,Costs!$AB$11,Costs!$AB$12),Costs!$AB$11)</f>
        <v>251.09194177297479</v>
      </c>
      <c r="M113">
        <f t="shared" si="8"/>
        <v>79.112004031232686</v>
      </c>
      <c r="N113">
        <f t="shared" si="6"/>
        <v>-507.55466263543394</v>
      </c>
      <c r="O113">
        <f t="shared" si="7"/>
        <v>0.11</v>
      </c>
    </row>
    <row r="114" spans="7:15" x14ac:dyDescent="0.2">
      <c r="G114">
        <v>111</v>
      </c>
      <c r="H114">
        <f t="shared" si="5"/>
        <v>0.111</v>
      </c>
      <c r="I114">
        <f>IF(Price!$AB$12&gt;Price!$AB$11,BETAINV(H114,Price!$AB$19,Price!$AB$20,Price!$AB$11,Price!$AB$12),Price!$AB$11)</f>
        <v>0.93501146631721077</v>
      </c>
      <c r="J114">
        <f>IF(Weight!$AB$12&gt;Weight!$AB$11,BETAINV(H114,Weight!$AB$19,Weight!$AB$20,Weight!$AB$11,Weight!$AB$12),Weight!$AB$11)</f>
        <v>433.03912690957702</v>
      </c>
      <c r="K114">
        <f>IF(Wean!$AB$12&gt;Wean!$AB$11,BETAINV(H114,Wean!$AB$19,Wean!$AB$20,Wean!$AB$11,Wean!$AB$12),Wean!$AB$11)</f>
        <v>0.81590649587805164</v>
      </c>
      <c r="L114">
        <f>IF(Costs!$AB$12&gt;Costs!$AB$11,BETAINV(H114,Costs!$AB$19,Costs!$AB$20,Costs!$AB$11,Costs!$AB$12),Costs!$AB$11)</f>
        <v>251.20803056924444</v>
      </c>
      <c r="M114">
        <f t="shared" si="8"/>
        <v>79.149693938408973</v>
      </c>
      <c r="N114">
        <f t="shared" si="6"/>
        <v>-507.51697272825766</v>
      </c>
      <c r="O114">
        <f t="shared" si="7"/>
        <v>0.111</v>
      </c>
    </row>
    <row r="115" spans="7:15" x14ac:dyDescent="0.2">
      <c r="G115">
        <v>112</v>
      </c>
      <c r="H115">
        <f t="shared" si="5"/>
        <v>0.112</v>
      </c>
      <c r="I115">
        <f>IF(Price!$AB$12&gt;Price!$AB$11,BETAINV(H115,Price!$AB$19,Price!$AB$20,Price!$AB$11,Price!$AB$12),Price!$AB$11)</f>
        <v>0.93521888232056738</v>
      </c>
      <c r="J115">
        <f>IF(Weight!$AB$12&gt;Weight!$AB$11,BETAINV(H115,Weight!$AB$19,Weight!$AB$20,Weight!$AB$11,Weight!$AB$12),Weight!$AB$11)</f>
        <v>433.10523617235856</v>
      </c>
      <c r="K115">
        <f>IF(Wean!$AB$12&gt;Wean!$AB$11,BETAINV(H115,Wean!$AB$19,Wean!$AB$20,Wean!$AB$11,Wean!$AB$12),Wean!$AB$11)</f>
        <v>0.81597912411373796</v>
      </c>
      <c r="L115">
        <f>IF(Costs!$AB$12&gt;Costs!$AB$11,BETAINV(H115,Costs!$AB$19,Costs!$AB$20,Costs!$AB$11,Costs!$AB$12),Costs!$AB$11)</f>
        <v>251.323562803534</v>
      </c>
      <c r="M115">
        <f t="shared" si="8"/>
        <v>79.187308495062211</v>
      </c>
      <c r="N115">
        <f t="shared" si="6"/>
        <v>-507.47935817160442</v>
      </c>
      <c r="O115">
        <f t="shared" si="7"/>
        <v>0.112</v>
      </c>
    </row>
    <row r="116" spans="7:15" x14ac:dyDescent="0.2">
      <c r="G116">
        <v>113</v>
      </c>
      <c r="H116">
        <f t="shared" si="5"/>
        <v>0.113</v>
      </c>
      <c r="I116">
        <f>IF(Price!$AB$12&gt;Price!$AB$11,BETAINV(H116,Price!$AB$19,Price!$AB$20,Price!$AB$11,Price!$AB$12),Price!$AB$11)</f>
        <v>0.93542542761704772</v>
      </c>
      <c r="J116">
        <f>IF(Weight!$AB$12&gt;Weight!$AB$11,BETAINV(H116,Weight!$AB$19,Weight!$AB$20,Weight!$AB$11,Weight!$AB$12),Weight!$AB$11)</f>
        <v>433.17101012869836</v>
      </c>
      <c r="K116">
        <f>IF(Wean!$AB$12&gt;Wean!$AB$11,BETAINV(H116,Wean!$AB$19,Wean!$AB$20,Wean!$AB$11,Wean!$AB$12),Wean!$AB$11)</f>
        <v>0.81605149902184482</v>
      </c>
      <c r="L116">
        <f>IF(Costs!$AB$12&gt;Costs!$AB$11,BETAINV(H116,Costs!$AB$19,Costs!$AB$20,Costs!$AB$11,Costs!$AB$12),Costs!$AB$11)</f>
        <v>251.43854716362324</v>
      </c>
      <c r="M116">
        <f t="shared" si="8"/>
        <v>79.224848940516324</v>
      </c>
      <c r="N116">
        <f t="shared" si="6"/>
        <v>-507.4418177261503</v>
      </c>
      <c r="O116">
        <f t="shared" si="7"/>
        <v>0.113</v>
      </c>
    </row>
    <row r="117" spans="7:15" x14ac:dyDescent="0.2">
      <c r="G117">
        <v>114</v>
      </c>
      <c r="H117">
        <f t="shared" si="5"/>
        <v>0.114</v>
      </c>
      <c r="I117">
        <f>IF(Price!$AB$12&gt;Price!$AB$11,BETAINV(H117,Price!$AB$19,Price!$AB$20,Price!$AB$11,Price!$AB$12),Price!$AB$11)</f>
        <v>0.93563111554853928</v>
      </c>
      <c r="J117">
        <f>IF(Weight!$AB$12&gt;Weight!$AB$11,BETAINV(H117,Weight!$AB$19,Weight!$AB$20,Weight!$AB$11,Weight!$AB$12),Weight!$AB$11)</f>
        <v>433.2364540027383</v>
      </c>
      <c r="K117">
        <f>IF(Wean!$AB$12&gt;Wean!$AB$11,BETAINV(H117,Wean!$AB$19,Wean!$AB$20,Wean!$AB$11,Wean!$AB$12),Wean!$AB$11)</f>
        <v>0.8161236244483373</v>
      </c>
      <c r="L117">
        <f>IF(Costs!$AB$12&gt;Costs!$AB$11,BETAINV(H117,Costs!$AB$19,Costs!$AB$20,Costs!$AB$11,Costs!$AB$12),Costs!$AB$11)</f>
        <v>251.55299213256103</v>
      </c>
      <c r="M117">
        <f t="shared" si="8"/>
        <v>79.262316488573731</v>
      </c>
      <c r="N117">
        <f t="shared" si="6"/>
        <v>-507.4043501780929</v>
      </c>
      <c r="O117">
        <f t="shared" si="7"/>
        <v>0.114</v>
      </c>
    </row>
    <row r="118" spans="7:15" x14ac:dyDescent="0.2">
      <c r="G118">
        <v>115</v>
      </c>
      <c r="H118">
        <f t="shared" si="5"/>
        <v>0.115</v>
      </c>
      <c r="I118">
        <f>IF(Price!$AB$12&gt;Price!$AB$11,BETAINV(H118,Price!$AB$19,Price!$AB$20,Price!$AB$11,Price!$AB$12),Price!$AB$11)</f>
        <v>0.93583595915137874</v>
      </c>
      <c r="J118">
        <f>IF(Weight!$AB$12&gt;Weight!$AB$11,BETAINV(H118,Weight!$AB$19,Weight!$AB$20,Weight!$AB$11,Weight!$AB$12),Weight!$AB$11)</f>
        <v>433.30157289532559</v>
      </c>
      <c r="K118">
        <f>IF(Wean!$AB$12&gt;Wean!$AB$11,BETAINV(H118,Wean!$AB$19,Wean!$AB$20,Wean!$AB$11,Wean!$AB$12),Wean!$AB$11)</f>
        <v>0.81619550415365638</v>
      </c>
      <c r="L118">
        <f>IF(Costs!$AB$12&gt;Costs!$AB$11,BETAINV(H118,Costs!$AB$19,Costs!$AB$20,Costs!$AB$11,Costs!$AB$12),Costs!$AB$11)</f>
        <v>251.66690599527018</v>
      </c>
      <c r="M118">
        <f t="shared" si="8"/>
        <v>79.299712328274978</v>
      </c>
      <c r="N118">
        <f t="shared" si="6"/>
        <v>-507.36695433839168</v>
      </c>
      <c r="O118">
        <f t="shared" si="7"/>
        <v>0.115</v>
      </c>
    </row>
    <row r="119" spans="7:15" x14ac:dyDescent="0.2">
      <c r="G119">
        <v>116</v>
      </c>
      <c r="H119">
        <f t="shared" si="5"/>
        <v>0.11600000000000001</v>
      </c>
      <c r="I119">
        <f>IF(Price!$AB$12&gt;Price!$AB$11,BETAINV(H119,Price!$AB$19,Price!$AB$20,Price!$AB$11,Price!$AB$12),Price!$AB$11)</f>
        <v>0.93603997116600057</v>
      </c>
      <c r="J119">
        <f>IF(Weight!$AB$12&gt;Weight!$AB$11,BETAINV(H119,Weight!$AB$19,Weight!$AB$20,Weight!$AB$11,Weight!$AB$12),Weight!$AB$11)</f>
        <v>433.36637178798293</v>
      </c>
      <c r="K119">
        <f>IF(Wean!$AB$12&gt;Wean!$AB$11,BETAINV(H119,Wean!$AB$19,Wean!$AB$20,Wean!$AB$11,Wean!$AB$12),Wean!$AB$11)</f>
        <v>0.81626714181537063</v>
      </c>
      <c r="L119">
        <f>IF(Costs!$AB$12&gt;Costs!$AB$11,BETAINV(H119,Costs!$AB$19,Costs!$AB$20,Costs!$AB$11,Costs!$AB$12),Costs!$AB$11)</f>
        <v>251.78029684488379</v>
      </c>
      <c r="M119">
        <f t="shared" si="8"/>
        <v>79.33703762462946</v>
      </c>
      <c r="N119">
        <f t="shared" si="6"/>
        <v>-507.32962904203714</v>
      </c>
      <c r="O119">
        <f t="shared" si="7"/>
        <v>0.11600000000000001</v>
      </c>
    </row>
    <row r="120" spans="7:15" x14ac:dyDescent="0.2">
      <c r="G120">
        <v>117</v>
      </c>
      <c r="H120">
        <f t="shared" si="5"/>
        <v>0.11700000000000001</v>
      </c>
      <c r="I120">
        <f>IF(Price!$AB$12&gt;Price!$AB$11,BETAINV(H120,Price!$AB$19,Price!$AB$20,Price!$AB$11,Price!$AB$12),Price!$AB$11)</f>
        <v>0.93624316404620156</v>
      </c>
      <c r="J120">
        <f>IF(Weight!$AB$12&gt;Weight!$AB$11,BETAINV(H120,Weight!$AB$19,Weight!$AB$20,Weight!$AB$11,Weight!$AB$12),Weight!$AB$11)</f>
        <v>433.43085554671779</v>
      </c>
      <c r="K120">
        <f>IF(Wean!$AB$12&gt;Wean!$AB$11,BETAINV(H120,Wean!$AB$19,Wean!$AB$20,Wean!$AB$11,Wean!$AB$12),Wean!$AB$11)</f>
        <v>0.81633854103072356</v>
      </c>
      <c r="L120">
        <f>IF(Costs!$AB$12&gt;Costs!$AB$11,BETAINV(H120,Costs!$AB$19,Costs!$AB$20,Costs!$AB$11,Costs!$AB$12),Costs!$AB$11)</f>
        <v>251.89317258882636</v>
      </c>
      <c r="M120">
        <f t="shared" si="8"/>
        <v>79.374293519318826</v>
      </c>
      <c r="N120">
        <f t="shared" si="6"/>
        <v>-507.2923731473478</v>
      </c>
      <c r="O120">
        <f t="shared" si="7"/>
        <v>0.11700000000000001</v>
      </c>
    </row>
    <row r="121" spans="7:15" x14ac:dyDescent="0.2">
      <c r="G121">
        <v>118</v>
      </c>
      <c r="H121">
        <f t="shared" si="5"/>
        <v>0.11799999999999999</v>
      </c>
      <c r="I121">
        <f>IF(Price!$AB$12&gt;Price!$AB$11,BETAINV(H121,Price!$AB$19,Price!$AB$20,Price!$AB$11,Price!$AB$12),Price!$AB$11)</f>
        <v>0.93644554996803808</v>
      </c>
      <c r="J121">
        <f>IF(Weight!$AB$12&gt;Weight!$AB$11,BETAINV(H121,Weight!$AB$19,Weight!$AB$20,Weight!$AB$11,Weight!$AB$12),Weight!$AB$11)</f>
        <v>433.4950289256783</v>
      </c>
      <c r="K121">
        <f>IF(Wean!$AB$12&gt;Wean!$AB$11,BETAINV(H121,Wean!$AB$19,Wean!$AB$20,Wean!$AB$11,Wean!$AB$12),Wean!$AB$11)</f>
        <v>0.81640970531908141</v>
      </c>
      <c r="L121">
        <f>IF(Costs!$AB$12&gt;Costs!$AB$11,BETAINV(H121,Costs!$AB$19,Costs!$AB$20,Costs!$AB$11,Costs!$AB$12),Costs!$AB$11)</f>
        <v>252.00554095465191</v>
      </c>
      <c r="M121">
        <f t="shared" si="8"/>
        <v>79.411481131374046</v>
      </c>
      <c r="N121">
        <f t="shared" si="6"/>
        <v>-507.25518553529258</v>
      </c>
      <c r="O121">
        <f t="shared" si="7"/>
        <v>0.11799999999999999</v>
      </c>
    </row>
    <row r="122" spans="7:15" x14ac:dyDescent="0.2">
      <c r="G122">
        <v>119</v>
      </c>
      <c r="H122">
        <f t="shared" si="5"/>
        <v>0.11899999999999999</v>
      </c>
      <c r="I122">
        <f>IF(Price!$AB$12&gt;Price!$AB$11,BETAINV(H122,Price!$AB$19,Price!$AB$20,Price!$AB$11,Price!$AB$12),Price!$AB$11)</f>
        <v>0.93664714083837575</v>
      </c>
      <c r="J122">
        <f>IF(Weight!$AB$12&gt;Weight!$AB$11,BETAINV(H122,Weight!$AB$19,Weight!$AB$20,Weight!$AB$11,Weight!$AB$12),Weight!$AB$11)</f>
        <v>433.55889657066416</v>
      </c>
      <c r="K122">
        <f>IF(Wean!$AB$12&gt;Wean!$AB$11,BETAINV(H122,Wean!$AB$19,Wean!$AB$20,Wean!$AB$11,Wean!$AB$12),Wean!$AB$11)</f>
        <v>0.81648063812428728</v>
      </c>
      <c r="L122">
        <f>IF(Costs!$AB$12&gt;Costs!$AB$11,BETAINV(H122,Costs!$AB$19,Costs!$AB$20,Costs!$AB$11,Costs!$AB$12),Costs!$AB$11)</f>
        <v>252.11740949565097</v>
      </c>
      <c r="M122">
        <f t="shared" si="8"/>
        <v>79.448601557828169</v>
      </c>
      <c r="N122">
        <f t="shared" si="6"/>
        <v>-507.21806510883846</v>
      </c>
      <c r="O122">
        <f t="shared" si="7"/>
        <v>0.11899999999999999</v>
      </c>
    </row>
    <row r="123" spans="7:15" x14ac:dyDescent="0.2">
      <c r="G123">
        <v>120</v>
      </c>
      <c r="H123">
        <f t="shared" si="5"/>
        <v>0.12</v>
      </c>
      <c r="I123">
        <f>IF(Price!$AB$12&gt;Price!$AB$11,BETAINV(H123,Price!$AB$19,Price!$AB$20,Price!$AB$11,Price!$AB$12),Price!$AB$11)</f>
        <v>0.93684794830310592</v>
      </c>
      <c r="J123">
        <f>IF(Weight!$AB$12&gt;Weight!$AB$11,BETAINV(H123,Weight!$AB$19,Weight!$AB$20,Weight!$AB$11,Weight!$AB$12),Weight!$AB$11)</f>
        <v>433.62246302249838</v>
      </c>
      <c r="K123">
        <f>IF(Wean!$AB$12&gt;Wean!$AB$11,BETAINV(H123,Wean!$AB$19,Wean!$AB$20,Wean!$AB$11,Wean!$AB$12),Wean!$AB$11)</f>
        <v>0.81655134281692465</v>
      </c>
      <c r="L123">
        <f>IF(Costs!$AB$12&gt;Costs!$AB$11,BETAINV(H123,Costs!$AB$19,Costs!$AB$20,Costs!$AB$11,Costs!$AB$12),Costs!$AB$11)</f>
        <v>252.22878559623734</v>
      </c>
      <c r="M123">
        <f t="shared" si="8"/>
        <v>79.485655874344559</v>
      </c>
      <c r="N123">
        <f t="shared" si="6"/>
        <v>-507.18101079232207</v>
      </c>
      <c r="O123">
        <f t="shared" si="7"/>
        <v>0.12</v>
      </c>
    </row>
    <row r="124" spans="7:15" x14ac:dyDescent="0.2">
      <c r="G124">
        <v>121</v>
      </c>
      <c r="H124">
        <f t="shared" si="5"/>
        <v>0.121</v>
      </c>
      <c r="I124">
        <f>IF(Price!$AB$12&gt;Price!$AB$11,BETAINV(H124,Price!$AB$19,Price!$AB$20,Price!$AB$11,Price!$AB$12),Price!$AB$11)</f>
        <v>0.9370479837550455</v>
      </c>
      <c r="J124">
        <f>IF(Weight!$AB$12&gt;Weight!$AB$11,BETAINV(H124,Weight!$AB$19,Weight!$AB$20,Weight!$AB$11,Weight!$AB$12),Weight!$AB$11)</f>
        <v>433.68573272026731</v>
      </c>
      <c r="K124">
        <f>IF(Wean!$AB$12&gt;Wean!$AB$11,BETAINV(H124,Wean!$AB$19,Wean!$AB$20,Wean!$AB$11,Wean!$AB$12),Wean!$AB$11)</f>
        <v>0.81662182269649475</v>
      </c>
      <c r="L124">
        <f>IF(Costs!$AB$12&gt;Costs!$AB$11,BETAINV(H124,Costs!$AB$19,Costs!$AB$20,Costs!$AB$11,Costs!$AB$12),Costs!$AB$11)</f>
        <v>252.33967647712498</v>
      </c>
      <c r="M124">
        <f t="shared" si="8"/>
        <v>79.522645135822046</v>
      </c>
      <c r="N124">
        <f t="shared" si="6"/>
        <v>-507.14402153084461</v>
      </c>
      <c r="O124">
        <f t="shared" si="7"/>
        <v>0.121</v>
      </c>
    </row>
    <row r="125" spans="7:15" x14ac:dyDescent="0.2">
      <c r="G125">
        <v>122</v>
      </c>
      <c r="H125">
        <f t="shared" si="5"/>
        <v>0.122</v>
      </c>
      <c r="I125">
        <f>IF(Price!$AB$12&gt;Price!$AB$11,BETAINV(H125,Price!$AB$19,Price!$AB$20,Price!$AB$11,Price!$AB$12),Price!$AB$11)</f>
        <v>0.93724725834153566</v>
      </c>
      <c r="J125">
        <f>IF(Weight!$AB$12&gt;Weight!$AB$11,BETAINV(H125,Weight!$AB$19,Weight!$AB$20,Weight!$AB$11,Weight!$AB$12),Weight!$AB$11)</f>
        <v>433.74871000443437</v>
      </c>
      <c r="K125">
        <f>IF(Wean!$AB$12&gt;Wean!$AB$11,BETAINV(H125,Wean!$AB$19,Wean!$AB$20,Wean!$AB$11,Wean!$AB$12),Wean!$AB$11)</f>
        <v>0.8166920809935122</v>
      </c>
      <c r="L125">
        <f>IF(Costs!$AB$12&gt;Costs!$AB$11,BETAINV(H125,Costs!$AB$19,Costs!$AB$20,Costs!$AB$11,Costs!$AB$12),Costs!$AB$11)</f>
        <v>252.45008920030506</v>
      </c>
      <c r="M125">
        <f t="shared" si="8"/>
        <v>79.559570376979366</v>
      </c>
      <c r="N125">
        <f t="shared" si="6"/>
        <v>-507.10709628968726</v>
      </c>
      <c r="O125">
        <f t="shared" si="7"/>
        <v>0.122</v>
      </c>
    </row>
    <row r="126" spans="7:15" x14ac:dyDescent="0.2">
      <c r="G126">
        <v>123</v>
      </c>
      <c r="H126">
        <f t="shared" si="5"/>
        <v>0.123</v>
      </c>
      <c r="I126">
        <f>IF(Price!$AB$12&gt;Price!$AB$11,BETAINV(H126,Price!$AB$19,Price!$AB$20,Price!$AB$11,Price!$AB$12),Price!$AB$11)</f>
        <v>0.93744578297175152</v>
      </c>
      <c r="J126">
        <f>IF(Weight!$AB$12&gt;Weight!$AB$11,BETAINV(H126,Weight!$AB$19,Weight!$AB$20,Weight!$AB$11,Weight!$AB$12),Weight!$AB$11)</f>
        <v>433.81139911983462</v>
      </c>
      <c r="K126">
        <f>IF(Wean!$AB$12&gt;Wean!$AB$11,BETAINV(H126,Wean!$AB$19,Wean!$AB$20,Wean!$AB$11,Wean!$AB$12),Wean!$AB$11)</f>
        <v>0.81676212087152278</v>
      </c>
      <c r="L126">
        <f>IF(Costs!$AB$12&gt;Costs!$AB$11,BETAINV(H126,Costs!$AB$19,Costs!$AB$20,Costs!$AB$11,Costs!$AB$12),Costs!$AB$11)</f>
        <v>252.56003067383207</v>
      </c>
      <c r="M126">
        <f t="shared" si="8"/>
        <v>79.596432612918051</v>
      </c>
      <c r="N126">
        <f t="shared" si="6"/>
        <v>-507.07023405374855</v>
      </c>
      <c r="O126">
        <f t="shared" si="7"/>
        <v>0.123</v>
      </c>
    </row>
    <row r="127" spans="7:15" x14ac:dyDescent="0.2">
      <c r="G127">
        <v>124</v>
      </c>
      <c r="H127">
        <f t="shared" si="5"/>
        <v>0.124</v>
      </c>
      <c r="I127">
        <f>IF(Price!$AB$12&gt;Price!$AB$11,BETAINV(H127,Price!$AB$19,Price!$AB$20,Price!$AB$11,Price!$AB$12),Price!$AB$11)</f>
        <v>0.93764356832373685</v>
      </c>
      <c r="J127">
        <f>IF(Weight!$AB$12&gt;Weight!$AB$11,BETAINV(H127,Weight!$AB$19,Weight!$AB$20,Weight!$AB$11,Weight!$AB$12),Weight!$AB$11)</f>
        <v>433.87380421855397</v>
      </c>
      <c r="K127">
        <f>IF(Wean!$AB$12&gt;Wean!$AB$11,BETAINV(H127,Wean!$AB$19,Wean!$AB$20,Wean!$AB$11,Wean!$AB$12),Wean!$AB$11)</f>
        <v>0.81683194542904558</v>
      </c>
      <c r="L127">
        <f>IF(Costs!$AB$12&gt;Costs!$AB$11,BETAINV(H127,Costs!$AB$19,Costs!$AB$20,Costs!$AB$11,Costs!$AB$12),Costs!$AB$11)</f>
        <v>252.66950765642864</v>
      </c>
      <c r="M127">
        <f t="shared" si="8"/>
        <v>79.633232839664998</v>
      </c>
      <c r="N127">
        <f t="shared" si="6"/>
        <v>-507.03343382700166</v>
      </c>
      <c r="O127">
        <f t="shared" si="7"/>
        <v>0.124</v>
      </c>
    </row>
    <row r="128" spans="7:15" x14ac:dyDescent="0.2">
      <c r="G128">
        <v>125</v>
      </c>
      <c r="H128">
        <f t="shared" si="5"/>
        <v>0.125</v>
      </c>
      <c r="I128">
        <f>IF(Price!$AB$12&gt;Price!$AB$11,BETAINV(H128,Price!$AB$19,Price!$AB$20,Price!$AB$11,Price!$AB$12),Price!$AB$11)</f>
        <v>0.93784062485117758</v>
      </c>
      <c r="J128">
        <f>IF(Weight!$AB$12&gt;Weight!$AB$11,BETAINV(H128,Weight!$AB$19,Weight!$AB$20,Weight!$AB$11,Weight!$AB$12),Weight!$AB$11)</f>
        <v>433.93592936269999</v>
      </c>
      <c r="K128">
        <f>IF(Wean!$AB$12&gt;Wean!$AB$11,BETAINV(H128,Wean!$AB$19,Wean!$AB$20,Wean!$AB$11,Wean!$AB$12),Wean!$AB$11)</f>
        <v>0.81690155770144479</v>
      </c>
      <c r="L128">
        <f>IF(Costs!$AB$12&gt;Costs!$AB$11,BETAINV(H128,Costs!$AB$19,Costs!$AB$20,Costs!$AB$11,Costs!$AB$12),Costs!$AB$11)</f>
        <v>252.77852676191597</v>
      </c>
      <c r="M128">
        <f t="shared" si="8"/>
        <v>79.669972034697054</v>
      </c>
      <c r="N128">
        <f t="shared" si="6"/>
        <v>-506.9966946319696</v>
      </c>
      <c r="O128">
        <f t="shared" si="7"/>
        <v>0.125</v>
      </c>
    </row>
    <row r="129" spans="7:15" x14ac:dyDescent="0.2">
      <c r="G129">
        <v>126</v>
      </c>
      <c r="H129">
        <f t="shared" si="5"/>
        <v>0.126</v>
      </c>
      <c r="I129">
        <f>IF(Price!$AB$12&gt;Price!$AB$11,BETAINV(H129,Price!$AB$19,Price!$AB$20,Price!$AB$11,Price!$AB$12),Price!$AB$11)</f>
        <v>0.93803696278992321</v>
      </c>
      <c r="J129">
        <f>IF(Weight!$AB$12&gt;Weight!$AB$11,BETAINV(H129,Weight!$AB$19,Weight!$AB$20,Weight!$AB$11,Weight!$AB$12),Weight!$AB$11)</f>
        <v>433.99777852706819</v>
      </c>
      <c r="K129">
        <f>IF(Wean!$AB$12&gt;Wean!$AB$11,BETAINV(H129,Wean!$AB$19,Wean!$AB$20,Wean!$AB$11,Wean!$AB$12),Wean!$AB$11)</f>
        <v>0.81697096066273256</v>
      </c>
      <c r="L129">
        <f>IF(Costs!$AB$12&gt;Costs!$AB$11,BETAINV(H129,Costs!$AB$19,Costs!$AB$20,Costs!$AB$11,Costs!$AB$12),Costs!$AB$11)</f>
        <v>252.8870944634794</v>
      </c>
      <c r="M129">
        <f t="shared" si="8"/>
        <v>79.706651157446515</v>
      </c>
      <c r="N129">
        <f t="shared" si="6"/>
        <v>-506.96001550922011</v>
      </c>
      <c r="O129">
        <f t="shared" si="7"/>
        <v>0.126</v>
      </c>
    </row>
    <row r="130" spans="7:15" x14ac:dyDescent="0.2">
      <c r="G130">
        <v>127</v>
      </c>
      <c r="H130">
        <f t="shared" si="5"/>
        <v>0.127</v>
      </c>
      <c r="I130">
        <f>IF(Price!$AB$12&gt;Price!$AB$11,BETAINV(H130,Price!$AB$19,Price!$AB$20,Price!$AB$11,Price!$AB$12),Price!$AB$11)</f>
        <v>0.93823259216426991</v>
      </c>
      <c r="J130">
        <f>IF(Weight!$AB$12&gt;Weight!$AB$11,BETAINV(H130,Weight!$AB$19,Weight!$AB$20,Weight!$AB$11,Weight!$AB$12),Weight!$AB$11)</f>
        <v>434.059355601709</v>
      </c>
      <c r="K130">
        <f>IF(Wean!$AB$12&gt;Wean!$AB$11,BETAINV(H130,Wean!$AB$19,Wean!$AB$20,Wean!$AB$11,Wean!$AB$12),Wean!$AB$11)</f>
        <v>0.81704015722730694</v>
      </c>
      <c r="L130">
        <f>IF(Costs!$AB$12&gt;Costs!$AB$11,BETAINV(H130,Costs!$AB$19,Costs!$AB$20,Costs!$AB$11,Costs!$AB$12),Costs!$AB$11)</f>
        <v>252.99521709777531</v>
      </c>
      <c r="M130">
        <f t="shared" si="8"/>
        <v>79.743271149789223</v>
      </c>
      <c r="N130">
        <f t="shared" si="6"/>
        <v>-506.92339551687741</v>
      </c>
      <c r="O130">
        <f t="shared" si="7"/>
        <v>0.127</v>
      </c>
    </row>
    <row r="131" spans="7:15" x14ac:dyDescent="0.2">
      <c r="G131">
        <v>128</v>
      </c>
      <c r="H131">
        <f t="shared" si="5"/>
        <v>0.128</v>
      </c>
      <c r="I131">
        <f>IF(Price!$AB$12&gt;Price!$AB$11,BETAINV(H131,Price!$AB$19,Price!$AB$20,Price!$AB$11,Price!$AB$12),Price!$AB$11)</f>
        <v>0.938427522793014</v>
      </c>
      <c r="J131">
        <f>IF(Weight!$AB$12&gt;Weight!$AB$11,BETAINV(H131,Weight!$AB$19,Weight!$AB$20,Weight!$AB$11,Weight!$AB$12),Weight!$AB$11)</f>
        <v>434.12066439439963</v>
      </c>
      <c r="K131">
        <f>IF(Wean!$AB$12&gt;Wean!$AB$11,BETAINV(H131,Wean!$AB$19,Wean!$AB$20,Wean!$AB$11,Wean!$AB$12),Wean!$AB$11)</f>
        <v>0.81710915025162756</v>
      </c>
      <c r="L131">
        <f>IF(Costs!$AB$12&gt;Costs!$AB$11,BETAINV(H131,Costs!$AB$19,Costs!$AB$20,Costs!$AB$11,Costs!$AB$12),Costs!$AB$11)</f>
        <v>253.10290086888679</v>
      </c>
      <c r="M131">
        <f t="shared" si="8"/>
        <v>79.779832936516385</v>
      </c>
      <c r="N131">
        <f t="shared" si="6"/>
        <v>-506.88683373015022</v>
      </c>
      <c r="O131">
        <f t="shared" si="7"/>
        <v>0.128</v>
      </c>
    </row>
    <row r="132" spans="7:15" x14ac:dyDescent="0.2">
      <c r="G132">
        <v>129</v>
      </c>
      <c r="H132">
        <f t="shared" ref="H132:H195" si="9">G132/1000</f>
        <v>0.129</v>
      </c>
      <c r="I132">
        <f>IF(Price!$AB$12&gt;Price!$AB$11,BETAINV(H132,Price!$AB$19,Price!$AB$20,Price!$AB$11,Price!$AB$12),Price!$AB$11)</f>
        <v>0.9386217642952871</v>
      </c>
      <c r="J132">
        <f>IF(Weight!$AB$12&gt;Weight!$AB$11,BETAINV(H132,Weight!$AB$19,Weight!$AB$20,Weight!$AB$11,Weight!$AB$12),Weight!$AB$11)</f>
        <v>434.18170863302515</v>
      </c>
      <c r="K132">
        <f>IF(Wean!$AB$12&gt;Wean!$AB$11,BETAINV(H132,Wean!$AB$19,Wean!$AB$20,Wean!$AB$11,Wean!$AB$12),Wean!$AB$11)</f>
        <v>0.81717794253583131</v>
      </c>
      <c r="L132">
        <f>IF(Costs!$AB$12&gt;Costs!$AB$11,BETAINV(H132,Costs!$AB$19,Costs!$AB$20,Costs!$AB$11,Costs!$AB$12),Costs!$AB$11)</f>
        <v>253.21015185213537</v>
      </c>
      <c r="M132">
        <f t="shared" si="8"/>
        <v>79.816337425789698</v>
      </c>
      <c r="N132">
        <f t="shared" ref="N132:N195" si="10">M132-$E$40-$E$43</f>
        <v>-506.85032924087693</v>
      </c>
      <c r="O132">
        <f t="shared" ref="O132:O195" si="11">H132</f>
        <v>0.129</v>
      </c>
    </row>
    <row r="133" spans="7:15" x14ac:dyDescent="0.2">
      <c r="G133">
        <v>130</v>
      </c>
      <c r="H133">
        <f t="shared" si="9"/>
        <v>0.13</v>
      </c>
      <c r="I133">
        <f>IF(Price!$AB$12&gt;Price!$AB$11,BETAINV(H133,Price!$AB$19,Price!$AB$20,Price!$AB$11,Price!$AB$12),Price!$AB$11)</f>
        <v>0.93881532609618212</v>
      </c>
      <c r="J133">
        <f>IF(Weight!$AB$12&gt;Weight!$AB$11,BETAINV(H133,Weight!$AB$19,Weight!$AB$20,Weight!$AB$11,Weight!$AB$12),Weight!$AB$11)</f>
        <v>434.24249196787321</v>
      </c>
      <c r="K133">
        <f>IF(Wean!$AB$12&gt;Wean!$AB$11,BETAINV(H133,Wean!$AB$19,Wean!$AB$20,Wean!$AB$11,Wean!$AB$12),Wean!$AB$11)</f>
        <v>0.81724653682529136</v>
      </c>
      <c r="L133">
        <f>IF(Costs!$AB$12&gt;Costs!$AB$11,BETAINV(H133,Costs!$AB$19,Costs!$AB$20,Costs!$AB$11,Costs!$AB$12),Costs!$AB$11)</f>
        <v>253.31697599775407</v>
      </c>
      <c r="M133">
        <f t="shared" ref="M133:M196" si="12">I133*J133*K133-L133</f>
        <v>79.852785509581508</v>
      </c>
      <c r="N133">
        <f t="shared" si="10"/>
        <v>-506.81388115708512</v>
      </c>
      <c r="O133">
        <f t="shared" si="11"/>
        <v>0.13</v>
      </c>
    </row>
    <row r="134" spans="7:15" x14ac:dyDescent="0.2">
      <c r="G134">
        <v>131</v>
      </c>
      <c r="H134">
        <f t="shared" si="9"/>
        <v>0.13100000000000001</v>
      </c>
      <c r="I134">
        <f>IF(Price!$AB$12&gt;Price!$AB$11,BETAINV(H134,Price!$AB$19,Price!$AB$20,Price!$AB$11,Price!$AB$12),Price!$AB$11)</f>
        <v>0.93900821743217855</v>
      </c>
      <c r="J134">
        <f>IF(Weight!$AB$12&gt;Weight!$AB$11,BETAINV(H134,Weight!$AB$19,Weight!$AB$20,Weight!$AB$11,Weight!$AB$12),Weight!$AB$11)</f>
        <v>434.30301797384504</v>
      </c>
      <c r="K134">
        <f>IF(Wean!$AB$12&gt;Wean!$AB$11,BETAINV(H134,Wean!$AB$19,Wean!$AB$20,Wean!$AB$11,Wean!$AB$12),Wean!$AB$11)</f>
        <v>0.81731493581212167</v>
      </c>
      <c r="L134">
        <f>IF(Costs!$AB$12&gt;Costs!$AB$11,BETAINV(H134,Costs!$AB$19,Costs!$AB$20,Costs!$AB$11,Costs!$AB$12),Costs!$AB$11)</f>
        <v>253.42337913442881</v>
      </c>
      <c r="M134">
        <f t="shared" si="12"/>
        <v>79.88917806410015</v>
      </c>
      <c r="N134">
        <f t="shared" si="10"/>
        <v>-506.77748860256645</v>
      </c>
      <c r="O134">
        <f t="shared" si="11"/>
        <v>0.13100000000000001</v>
      </c>
    </row>
    <row r="135" spans="7:15" x14ac:dyDescent="0.2">
      <c r="G135">
        <v>132</v>
      </c>
      <c r="H135">
        <f t="shared" si="9"/>
        <v>0.13200000000000001</v>
      </c>
      <c r="I135">
        <f>IF(Price!$AB$12&gt;Price!$AB$11,BETAINV(H135,Price!$AB$19,Price!$AB$20,Price!$AB$11,Price!$AB$12),Price!$AB$11)</f>
        <v>0.93920044735637709</v>
      </c>
      <c r="J135">
        <f>IF(Weight!$AB$12&gt;Weight!$AB$11,BETAINV(H135,Weight!$AB$19,Weight!$AB$20,Weight!$AB$11,Weight!$AB$12),Weight!$AB$11)</f>
        <v>434.36329015258809</v>
      </c>
      <c r="K135">
        <f>IF(Wean!$AB$12&gt;Wean!$AB$11,BETAINV(H135,Wean!$AB$19,Wean!$AB$20,Wean!$AB$11,Wean!$AB$12),Wean!$AB$11)</f>
        <v>0.81738314213662844</v>
      </c>
      <c r="L135">
        <f>IF(Costs!$AB$12&gt;Costs!$AB$11,BETAINV(H135,Costs!$AB$19,Costs!$AB$20,Costs!$AB$11,Costs!$AB$12),Costs!$AB$11)</f>
        <v>253.52936697271318</v>
      </c>
      <c r="M135">
        <f t="shared" si="12"/>
        <v>79.925515950201572</v>
      </c>
      <c r="N135">
        <f t="shared" si="10"/>
        <v>-506.74115071646509</v>
      </c>
      <c r="O135">
        <f t="shared" si="11"/>
        <v>0.13200000000000001</v>
      </c>
    </row>
    <row r="136" spans="7:15" x14ac:dyDescent="0.2">
      <c r="G136">
        <v>133</v>
      </c>
      <c r="H136">
        <f t="shared" si="9"/>
        <v>0.13300000000000001</v>
      </c>
      <c r="I136">
        <f>IF(Price!$AB$12&gt;Price!$AB$11,BETAINV(H136,Price!$AB$19,Price!$AB$20,Price!$AB$11,Price!$AB$12),Price!$AB$11)</f>
        <v>0.93939202474354955</v>
      </c>
      <c r="J136">
        <f>IF(Weight!$AB$12&gt;Weight!$AB$11,BETAINV(H136,Weight!$AB$19,Weight!$AB$20,Weight!$AB$11,Weight!$AB$12),Weight!$AB$11)</f>
        <v>434.42331193455169</v>
      </c>
      <c r="K136">
        <f>IF(Wean!$AB$12&gt;Wean!$AB$11,BETAINV(H136,Wean!$AB$19,Wean!$AB$20,Wean!$AB$11,Wean!$AB$12),Wean!$AB$11)</f>
        <v>0.8174511583887123</v>
      </c>
      <c r="L136">
        <f>IF(Costs!$AB$12&gt;Costs!$AB$11,BETAINV(H136,Costs!$AB$19,Costs!$AB$20,Costs!$AB$11,Costs!$AB$12),Costs!$AB$11)</f>
        <v>253.63494510832254</v>
      </c>
      <c r="M136">
        <f t="shared" si="12"/>
        <v>79.961800013785648</v>
      </c>
      <c r="N136">
        <f t="shared" si="10"/>
        <v>-506.70486665288098</v>
      </c>
      <c r="O136">
        <f t="shared" si="11"/>
        <v>0.13300000000000001</v>
      </c>
    </row>
    <row r="137" spans="7:15" x14ac:dyDescent="0.2">
      <c r="G137">
        <v>134</v>
      </c>
      <c r="H137">
        <f t="shared" si="9"/>
        <v>0.13400000000000001</v>
      </c>
      <c r="I137">
        <f>IF(Price!$AB$12&gt;Price!$AB$11,BETAINV(H137,Price!$AB$19,Price!$AB$20,Price!$AB$11,Price!$AB$12),Price!$AB$11)</f>
        <v>0.93958295829501459</v>
      </c>
      <c r="J137">
        <f>IF(Weight!$AB$12&gt;Weight!$AB$11,BETAINV(H137,Weight!$AB$19,Weight!$AB$20,Weight!$AB$11,Weight!$AB$12),Weight!$AB$11)</f>
        <v>434.48308668097098</v>
      </c>
      <c r="K137">
        <f>IF(Wean!$AB$12&gt;Wean!$AB$11,BETAINV(H137,Wean!$AB$19,Wean!$AB$20,Wean!$AB$11,Wean!$AB$12),Wean!$AB$11)</f>
        <v>0.81751898710922166</v>
      </c>
      <c r="L137">
        <f>IF(Costs!$AB$12&gt;Costs!$AB$11,BETAINV(H137,Costs!$AB$19,Costs!$AB$20,Costs!$AB$11,Costs!$AB$12),Costs!$AB$11)</f>
        <v>253.74011902531211</v>
      </c>
      <c r="M137">
        <f t="shared" si="12"/>
        <v>79.998031086182124</v>
      </c>
      <c r="N137">
        <f t="shared" si="10"/>
        <v>-506.66863558048453</v>
      </c>
      <c r="O137">
        <f t="shared" si="11"/>
        <v>0.13400000000000001</v>
      </c>
    </row>
    <row r="138" spans="7:15" x14ac:dyDescent="0.2">
      <c r="G138">
        <v>135</v>
      </c>
      <c r="H138">
        <f t="shared" si="9"/>
        <v>0.13500000000000001</v>
      </c>
      <c r="I138">
        <f>IF(Price!$AB$12&gt;Price!$AB$11,BETAINV(H138,Price!$AB$19,Price!$AB$20,Price!$AB$11,Price!$AB$12),Price!$AB$11)</f>
        <v>0.93977325654334376</v>
      </c>
      <c r="J138">
        <f>IF(Weight!$AB$12&gt;Weight!$AB$11,BETAINV(H138,Weight!$AB$19,Weight!$AB$20,Weight!$AB$11,Weight!$AB$12),Weight!$AB$11)</f>
        <v>434.54261768578084</v>
      </c>
      <c r="K138">
        <f>IF(Wean!$AB$12&gt;Wean!$AB$11,BETAINV(H138,Wean!$AB$19,Wean!$AB$20,Wean!$AB$11,Wean!$AB$12),Wean!$AB$11)</f>
        <v>0.81758663079126104</v>
      </c>
      <c r="L138">
        <f>IF(Costs!$AB$12&gt;Costs!$AB$11,BETAINV(H138,Costs!$AB$19,Costs!$AB$20,Costs!$AB$11,Costs!$AB$12),Costs!$AB$11)</f>
        <v>253.84489409914454</v>
      </c>
      <c r="M138">
        <f t="shared" si="12"/>
        <v>80.034209984521851</v>
      </c>
      <c r="N138">
        <f t="shared" si="10"/>
        <v>-506.63245668214478</v>
      </c>
      <c r="O138">
        <f t="shared" si="11"/>
        <v>0.13500000000000001</v>
      </c>
    </row>
    <row r="139" spans="7:15" x14ac:dyDescent="0.2">
      <c r="G139">
        <v>136</v>
      </c>
      <c r="H139">
        <f t="shared" si="9"/>
        <v>0.13600000000000001</v>
      </c>
      <c r="I139">
        <f>IF(Price!$AB$12&gt;Price!$AB$11,BETAINV(H139,Price!$AB$19,Price!$AB$20,Price!$AB$11,Price!$AB$12),Price!$AB$11)</f>
        <v>0.93996292785690749</v>
      </c>
      <c r="J139">
        <f>IF(Weight!$AB$12&gt;Weight!$AB$11,BETAINV(H139,Weight!$AB$19,Weight!$AB$20,Weight!$AB$11,Weight!$AB$12),Weight!$AB$11)</f>
        <v>434.60190817746303</v>
      </c>
      <c r="K139">
        <f>IF(Wean!$AB$12&gt;Wean!$AB$11,BETAINV(H139,Wean!$AB$19,Wean!$AB$20,Wean!$AB$11,Wean!$AB$12),Wean!$AB$11)</f>
        <v>0.81765409188145444</v>
      </c>
      <c r="L139">
        <f>IF(Costs!$AB$12&gt;Costs!$AB$11,BETAINV(H139,Costs!$AB$19,Costs!$AB$20,Costs!$AB$11,Costs!$AB$12),Costs!$AB$11)</f>
        <v>253.94927559965083</v>
      </c>
      <c r="M139">
        <f t="shared" si="12"/>
        <v>80.07033751209724</v>
      </c>
      <c r="N139">
        <f t="shared" si="10"/>
        <v>-506.59632915456939</v>
      </c>
      <c r="O139">
        <f t="shared" si="11"/>
        <v>0.13600000000000001</v>
      </c>
    </row>
    <row r="140" spans="7:15" x14ac:dyDescent="0.2">
      <c r="G140">
        <v>137</v>
      </c>
      <c r="H140">
        <f t="shared" si="9"/>
        <v>0.13700000000000001</v>
      </c>
      <c r="I140">
        <f>IF(Price!$AB$12&gt;Price!$AB$11,BETAINV(H140,Price!$AB$19,Price!$AB$20,Price!$AB$11,Price!$AB$12),Price!$AB$11)</f>
        <v>0.94015198044426551</v>
      </c>
      <c r="J140">
        <f>IF(Weight!$AB$12&gt;Weight!$AB$11,BETAINV(H140,Weight!$AB$19,Weight!$AB$20,Weight!$AB$11,Weight!$AB$12),Weight!$AB$11)</f>
        <v>434.66096132082987</v>
      </c>
      <c r="K140">
        <f>IF(Wean!$AB$12&gt;Wean!$AB$11,BETAINV(H140,Wean!$AB$19,Wean!$AB$20,Wean!$AB$11,Wean!$AB$12),Wean!$AB$11)</f>
        <v>0.81772137278116663</v>
      </c>
      <c r="L140">
        <f>IF(Costs!$AB$12&gt;Costs!$AB$11,BETAINV(H140,Costs!$AB$19,Costs!$AB$20,Costs!$AB$11,Costs!$AB$12),Costs!$AB$11)</f>
        <v>254.05326869388992</v>
      </c>
      <c r="M140">
        <f t="shared" si="12"/>
        <v>80.106414458710248</v>
      </c>
      <c r="N140">
        <f t="shared" si="10"/>
        <v>-506.56025220795641</v>
      </c>
      <c r="O140">
        <f t="shared" si="11"/>
        <v>0.13700000000000001</v>
      </c>
    </row>
    <row r="141" spans="7:15" x14ac:dyDescent="0.2">
      <c r="G141">
        <v>138</v>
      </c>
      <c r="H141">
        <f t="shared" si="9"/>
        <v>0.13800000000000001</v>
      </c>
      <c r="I141">
        <f>IF(Price!$AB$12&gt;Price!$AB$11,BETAINV(H141,Price!$AB$19,Price!$AB$20,Price!$AB$11,Price!$AB$12),Price!$AB$11)</f>
        <v>0.94034042235840976</v>
      </c>
      <c r="J141">
        <f>IF(Weight!$AB$12&gt;Weight!$AB$11,BETAINV(H141,Weight!$AB$19,Weight!$AB$20,Weight!$AB$11,Weight!$AB$12),Weight!$AB$11)</f>
        <v>434.71978021874639</v>
      </c>
      <c r="K141">
        <f>IF(Wean!$AB$12&gt;Wean!$AB$11,BETAINV(H141,Wean!$AB$19,Wean!$AB$20,Wean!$AB$11,Wean!$AB$12),Wean!$AB$11)</f>
        <v>0.81778847584768366</v>
      </c>
      <c r="L141">
        <f>IF(Costs!$AB$12&gt;Costs!$AB$11,BETAINV(H141,Costs!$AB$19,Costs!$AB$20,Costs!$AB$11,Costs!$AB$12),Costs!$AB$11)</f>
        <v>254.15687844891045</v>
      </c>
      <c r="M141">
        <f t="shared" si="12"/>
        <v>80.142441601010262</v>
      </c>
      <c r="N141">
        <f t="shared" si="10"/>
        <v>-506.52422506565637</v>
      </c>
      <c r="O141">
        <f t="shared" si="11"/>
        <v>0.13800000000000001</v>
      </c>
    </row>
    <row r="142" spans="7:15" x14ac:dyDescent="0.2">
      <c r="G142">
        <v>139</v>
      </c>
      <c r="H142">
        <f t="shared" si="9"/>
        <v>0.13900000000000001</v>
      </c>
      <c r="I142">
        <f>IF(Price!$AB$12&gt;Price!$AB$11,BETAINV(H142,Price!$AB$19,Price!$AB$20,Price!$AB$11,Price!$AB$12),Price!$AB$11)</f>
        <v>0.94052826150086433</v>
      </c>
      <c r="J142">
        <f>IF(Weight!$AB$12&gt;Weight!$AB$11,BETAINV(H142,Weight!$AB$19,Weight!$AB$20,Weight!$AB$11,Weight!$AB$12),Weight!$AB$11)</f>
        <v>434.77836791379428</v>
      </c>
      <c r="K142">
        <f>IF(Wean!$AB$12&gt;Wean!$AB$11,BETAINV(H142,Wean!$AB$19,Wean!$AB$20,Wean!$AB$11,Wean!$AB$12),Wean!$AB$11)</f>
        <v>0.8178554033953549</v>
      </c>
      <c r="L142">
        <f>IF(Costs!$AB$12&gt;Costs!$AB$11,BETAINV(H142,Costs!$AB$19,Costs!$AB$20,Costs!$AB$11,Costs!$AB$12),Costs!$AB$11)</f>
        <v>254.26010983441913</v>
      </c>
      <c r="M142">
        <f t="shared" si="12"/>
        <v>80.178419702820605</v>
      </c>
      <c r="N142">
        <f t="shared" si="10"/>
        <v>-506.488246963846</v>
      </c>
      <c r="O142">
        <f t="shared" si="11"/>
        <v>0.13900000000000001</v>
      </c>
    </row>
    <row r="143" spans="7:15" x14ac:dyDescent="0.2">
      <c r="G143">
        <v>140</v>
      </c>
      <c r="H143">
        <f t="shared" si="9"/>
        <v>0.14000000000000001</v>
      </c>
      <c r="I143">
        <f>IF(Price!$AB$12&gt;Price!$AB$11,BETAINV(H143,Price!$AB$19,Price!$AB$20,Price!$AB$11,Price!$AB$12),Price!$AB$11)</f>
        <v>0.94071550562565009</v>
      </c>
      <c r="J143">
        <f>IF(Weight!$AB$12&gt;Weight!$AB$11,BETAINV(H143,Weight!$AB$19,Weight!$AB$20,Weight!$AB$11,Weight!$AB$12),Weight!$AB$11)</f>
        <v>434.836727389879</v>
      </c>
      <c r="K143">
        <f>IF(Wean!$AB$12&gt;Wean!$AB$11,BETAINV(H143,Wean!$AB$19,Wean!$AB$20,Wean!$AB$11,Wean!$AB$12),Wean!$AB$11)</f>
        <v>0.81792215769669752</v>
      </c>
      <c r="L143">
        <f>IF(Costs!$AB$12&gt;Costs!$AB$11,BETAINV(H143,Costs!$AB$19,Costs!$AB$20,Costs!$AB$11,Costs!$AB$12),Costs!$AB$11)</f>
        <v>254.36296772535923</v>
      </c>
      <c r="M143">
        <f t="shared" si="12"/>
        <v>80.214349515455126</v>
      </c>
      <c r="N143">
        <f t="shared" si="10"/>
        <v>-506.4523171512115</v>
      </c>
      <c r="O143">
        <f t="shared" si="11"/>
        <v>0.14000000000000001</v>
      </c>
    </row>
    <row r="144" spans="7:15" x14ac:dyDescent="0.2">
      <c r="G144">
        <v>141</v>
      </c>
      <c r="H144">
        <f t="shared" si="9"/>
        <v>0.14099999999999999</v>
      </c>
      <c r="I144">
        <f>IF(Price!$AB$12&gt;Price!$AB$11,BETAINV(H144,Price!$AB$19,Price!$AB$20,Price!$AB$11,Price!$AB$12),Price!$AB$11)</f>
        <v>0.94090216234311674</v>
      </c>
      <c r="J144">
        <f>IF(Weight!$AB$12&gt;Weight!$AB$11,BETAINV(H144,Weight!$AB$19,Weight!$AB$20,Weight!$AB$11,Weight!$AB$12),Weight!$AB$11)</f>
        <v>434.8948615737832</v>
      </c>
      <c r="K144">
        <f>IF(Wean!$AB$12&gt;Wean!$AB$11,BETAINV(H144,Wean!$AB$19,Wean!$AB$20,Wean!$AB$11,Wean!$AB$12),Wean!$AB$11)</f>
        <v>0.81798874098346397</v>
      </c>
      <c r="L144">
        <f>IF(Costs!$AB$12&gt;Costs!$AB$11,BETAINV(H144,Costs!$AB$19,Costs!$AB$20,Costs!$AB$11,Costs!$AB$12),Costs!$AB$11)</f>
        <v>254.46545690440317</v>
      </c>
      <c r="M144">
        <f t="shared" si="12"/>
        <v>80.250231778024471</v>
      </c>
      <c r="N144">
        <f t="shared" si="10"/>
        <v>-506.41643488864213</v>
      </c>
      <c r="O144">
        <f t="shared" si="11"/>
        <v>0.14099999999999999</v>
      </c>
    </row>
    <row r="145" spans="7:15" x14ac:dyDescent="0.2">
      <c r="G145">
        <v>142</v>
      </c>
      <c r="H145">
        <f t="shared" si="9"/>
        <v>0.14199999999999999</v>
      </c>
      <c r="I145">
        <f>IF(Price!$AB$12&gt;Price!$AB$11,BETAINV(H145,Price!$AB$19,Price!$AB$20,Price!$AB$11,Price!$AB$12),Price!$AB$11)</f>
        <v>0.94108823912365103</v>
      </c>
      <c r="J145">
        <f>IF(Weight!$AB$12&gt;Weight!$AB$11,BETAINV(H145,Weight!$AB$19,Weight!$AB$20,Weight!$AB$11,Weight!$AB$12),Weight!$AB$11)</f>
        <v>434.95277333666871</v>
      </c>
      <c r="K145">
        <f>IF(Wean!$AB$12&gt;Wean!$AB$11,BETAINV(H145,Wean!$AB$19,Wean!$AB$20,Wean!$AB$11,Wean!$AB$12),Wean!$AB$11)</f>
        <v>0.81805515544767693</v>
      </c>
      <c r="L145">
        <f>IF(Costs!$AB$12&gt;Costs!$AB$11,BETAINV(H145,Costs!$AB$19,Costs!$AB$20,Costs!$AB$11,Costs!$AB$12),Costs!$AB$11)</f>
        <v>254.56758206436237</v>
      </c>
      <c r="M145">
        <f t="shared" si="12"/>
        <v>80.286067217733859</v>
      </c>
      <c r="N145">
        <f t="shared" si="10"/>
        <v>-506.3805994489328</v>
      </c>
      <c r="O145">
        <f t="shared" si="11"/>
        <v>0.14199999999999999</v>
      </c>
    </row>
    <row r="146" spans="7:15" x14ac:dyDescent="0.2">
      <c r="G146">
        <v>143</v>
      </c>
      <c r="H146">
        <f t="shared" si="9"/>
        <v>0.14299999999999999</v>
      </c>
      <c r="I146">
        <f>IF(Price!$AB$12&gt;Price!$AB$11,BETAINV(H146,Price!$AB$19,Price!$AB$20,Price!$AB$11,Price!$AB$12),Price!$AB$11)</f>
        <v>0.94127374330126212</v>
      </c>
      <c r="J146">
        <f>IF(Weight!$AB$12&gt;Weight!$AB$11,BETAINV(H146,Weight!$AB$19,Weight!$AB$20,Weight!$AB$11,Weight!$AB$12),Weight!$AB$11)</f>
        <v>435.01046549552814</v>
      </c>
      <c r="K146">
        <f>IF(Wean!$AB$12&gt;Wean!$AB$11,BETAINV(H146,Wean!$AB$19,Wean!$AB$20,Wean!$AB$11,Wean!$AB$12),Wean!$AB$11)</f>
        <v>0.81812140324262916</v>
      </c>
      <c r="L146">
        <f>IF(Costs!$AB$12&gt;Costs!$AB$11,BETAINV(H146,Costs!$AB$19,Costs!$AB$20,Costs!$AB$11,Costs!$AB$12),Costs!$AB$11)</f>
        <v>254.66934781051776</v>
      </c>
      <c r="M146">
        <f t="shared" si="12"/>
        <v>80.321856550170537</v>
      </c>
      <c r="N146">
        <f t="shared" si="10"/>
        <v>-506.34481011649609</v>
      </c>
      <c r="O146">
        <f t="shared" si="11"/>
        <v>0.14299999999999999</v>
      </c>
    </row>
    <row r="147" spans="7:15" x14ac:dyDescent="0.2">
      <c r="G147">
        <v>144</v>
      </c>
      <c r="H147">
        <f t="shared" si="9"/>
        <v>0.14399999999999999</v>
      </c>
      <c r="I147">
        <f>IF(Price!$AB$12&gt;Price!$AB$11,BETAINV(H147,Price!$AB$19,Price!$AB$20,Price!$AB$11,Price!$AB$12),Price!$AB$11)</f>
        <v>0.94145868207705297</v>
      </c>
      <c r="J147">
        <f>IF(Weight!$AB$12&gt;Weight!$AB$11,BETAINV(H147,Weight!$AB$19,Weight!$AB$20,Weight!$AB$11,Weight!$AB$12),Weight!$AB$11)</f>
        <v>435.06794081458935</v>
      </c>
      <c r="K147">
        <f>IF(Wean!$AB$12&gt;Wean!$AB$11,BETAINV(H147,Wean!$AB$19,Wean!$AB$20,Wean!$AB$11,Wean!$AB$12),Wean!$AB$11)</f>
        <v>0.81818748648385276</v>
      </c>
      <c r="L147">
        <f>IF(Costs!$AB$12&gt;Costs!$AB$11,BETAINV(H147,Costs!$AB$19,Costs!$AB$20,Costs!$AB$11,Costs!$AB$12),Costs!$AB$11)</f>
        <v>254.77075866287421</v>
      </c>
      <c r="M147">
        <f t="shared" si="12"/>
        <v>80.357600479583283</v>
      </c>
      <c r="N147">
        <f t="shared" si="10"/>
        <v>-506.30906618708332</v>
      </c>
      <c r="O147">
        <f t="shared" si="11"/>
        <v>0.14399999999999999</v>
      </c>
    </row>
    <row r="148" spans="7:15" x14ac:dyDescent="0.2">
      <c r="G148">
        <v>145</v>
      </c>
      <c r="H148">
        <f t="shared" si="9"/>
        <v>0.14499999999999999</v>
      </c>
      <c r="I148">
        <f>IF(Price!$AB$12&gt;Price!$AB$11,BETAINV(H148,Price!$AB$19,Price!$AB$20,Price!$AB$11,Price!$AB$12),Price!$AB$11)</f>
        <v>0.9416430625225789</v>
      </c>
      <c r="J148">
        <f>IF(Weight!$AB$12&gt;Weight!$AB$11,BETAINV(H148,Weight!$AB$19,Weight!$AB$20,Weight!$AB$11,Weight!$AB$12),Weight!$AB$11)</f>
        <v>435.12520200667382</v>
      </c>
      <c r="K148">
        <f>IF(Wean!$AB$12&gt;Wean!$AB$11,BETAINV(H148,Wean!$AB$19,Wean!$AB$20,Wean!$AB$11,Wean!$AB$12),Wean!$AB$11)</f>
        <v>0.81825340725005691</v>
      </c>
      <c r="L148">
        <f>IF(Costs!$AB$12&gt;Costs!$AB$11,BETAINV(H148,Costs!$AB$19,Costs!$AB$20,Costs!$AB$11,Costs!$AB$12),Costs!$AB$11)</f>
        <v>254.87181905834183</v>
      </c>
      <c r="M148">
        <f t="shared" si="12"/>
        <v>80.393299699153033</v>
      </c>
      <c r="N148">
        <f t="shared" si="10"/>
        <v>-506.2733669675136</v>
      </c>
      <c r="O148">
        <f t="shared" si="11"/>
        <v>0.14499999999999999</v>
      </c>
    </row>
    <row r="149" spans="7:15" x14ac:dyDescent="0.2">
      <c r="G149">
        <v>146</v>
      </c>
      <c r="H149">
        <f t="shared" si="9"/>
        <v>0.14599999999999999</v>
      </c>
      <c r="I149">
        <f>IF(Price!$AB$12&gt;Price!$AB$11,BETAINV(H149,Price!$AB$19,Price!$AB$20,Price!$AB$11,Price!$AB$12),Price!$AB$11)</f>
        <v>0.94182689158309929</v>
      </c>
      <c r="J149">
        <f>IF(Weight!$AB$12&gt;Weight!$AB$11,BETAINV(H149,Weight!$AB$19,Weight!$AB$20,Weight!$AB$11,Weight!$AB$12),Weight!$AB$11)</f>
        <v>435.18225173451077</v>
      </c>
      <c r="K149">
        <f>IF(Wean!$AB$12&gt;Wean!$AB$11,BETAINV(H149,Wean!$AB$19,Wean!$AB$20,Wean!$AB$11,Wean!$AB$12),Wean!$AB$11)</f>
        <v>0.81831916758403711</v>
      </c>
      <c r="L149">
        <f>IF(Costs!$AB$12&gt;Costs!$AB$11,BETAINV(H149,Costs!$AB$19,Costs!$AB$20,Costs!$AB$11,Costs!$AB$12),Costs!$AB$11)</f>
        <v>254.97253335284657</v>
      </c>
      <c r="M149">
        <f t="shared" si="12"/>
        <v>80.428954891255586</v>
      </c>
      <c r="N149">
        <f t="shared" si="10"/>
        <v>-506.23771177541107</v>
      </c>
      <c r="O149">
        <f t="shared" si="11"/>
        <v>0.14599999999999999</v>
      </c>
    </row>
    <row r="150" spans="7:15" x14ac:dyDescent="0.2">
      <c r="G150">
        <v>147</v>
      </c>
      <c r="H150">
        <f t="shared" si="9"/>
        <v>0.14699999999999999</v>
      </c>
      <c r="I150">
        <f>IF(Price!$AB$12&gt;Price!$AB$11,BETAINV(H150,Price!$AB$19,Price!$AB$20,Price!$AB$11,Price!$AB$12),Price!$AB$11)</f>
        <v>0.94201017608072668</v>
      </c>
      <c r="J150">
        <f>IF(Weight!$AB$12&gt;Weight!$AB$11,BETAINV(H150,Weight!$AB$19,Weight!$AB$20,Weight!$AB$11,Weight!$AB$12),Weight!$AB$11)</f>
        <v>435.23909261200976</v>
      </c>
      <c r="K150">
        <f>IF(Wean!$AB$12&gt;Wean!$AB$11,BETAINV(H150,Wean!$AB$19,Wean!$AB$20,Wean!$AB$11,Wean!$AB$12),Wean!$AB$11)</f>
        <v>0.81838476949355488</v>
      </c>
      <c r="L150">
        <f>IF(Costs!$AB$12&gt;Costs!$AB$11,BETAINV(H150,Costs!$AB$19,Costs!$AB$20,Costs!$AB$11,Costs!$AB$12),Costs!$AB$11)</f>
        <v>255.07290582337399</v>
      </c>
      <c r="M150">
        <f t="shared" si="12"/>
        <v>80.464566727716459</v>
      </c>
      <c r="N150">
        <f t="shared" si="10"/>
        <v>-506.20209993895014</v>
      </c>
      <c r="O150">
        <f t="shared" si="11"/>
        <v>0.14699999999999999</v>
      </c>
    </row>
    <row r="151" spans="7:15" x14ac:dyDescent="0.2">
      <c r="G151">
        <v>148</v>
      </c>
      <c r="H151">
        <f t="shared" si="9"/>
        <v>0.14799999999999999</v>
      </c>
      <c r="I151">
        <f>IF(Price!$AB$12&gt;Price!$AB$11,BETAINV(H151,Price!$AB$19,Price!$AB$20,Price!$AB$11,Price!$AB$12),Price!$AB$11)</f>
        <v>0.94219292271747612</v>
      </c>
      <c r="J151">
        <f>IF(Weight!$AB$12&gt;Weight!$AB$11,BETAINV(H151,Weight!$AB$19,Weight!$AB$20,Weight!$AB$11,Weight!$AB$12),Weight!$AB$11)</f>
        <v>435.29572720549152</v>
      </c>
      <c r="K151">
        <f>IF(Wean!$AB$12&gt;Wean!$AB$11,BETAINV(H151,Wean!$AB$19,Wean!$AB$20,Wean!$AB$11,Wean!$AB$12),Wean!$AB$11)</f>
        <v>0.81845021495219128</v>
      </c>
      <c r="L151">
        <f>IF(Costs!$AB$12&gt;Costs!$AB$11,BETAINV(H151,Costs!$AB$19,Costs!$AB$20,Costs!$AB$11,Costs!$AB$12),Costs!$AB$11)</f>
        <v>255.17294066994722</v>
      </c>
      <c r="M151">
        <f t="shared" si="12"/>
        <v>80.500135870057903</v>
      </c>
      <c r="N151">
        <f t="shared" si="10"/>
        <v>-506.16653079660875</v>
      </c>
      <c r="O151">
        <f t="shared" si="11"/>
        <v>0.14799999999999999</v>
      </c>
    </row>
    <row r="152" spans="7:15" x14ac:dyDescent="0.2">
      <c r="G152">
        <v>149</v>
      </c>
      <c r="H152">
        <f t="shared" si="9"/>
        <v>0.14899999999999999</v>
      </c>
      <c r="I152">
        <f>IF(Price!$AB$12&gt;Price!$AB$11,BETAINV(H152,Price!$AB$19,Price!$AB$20,Price!$AB$11,Price!$AB$12),Price!$AB$11)</f>
        <v>0.94237513807821993</v>
      </c>
      <c r="J152">
        <f>IF(Weight!$AB$12&gt;Weight!$AB$11,BETAINV(H152,Weight!$AB$19,Weight!$AB$20,Weight!$AB$11,Weight!$AB$12),Weight!$AB$11)</f>
        <v>435.35215803488052</v>
      </c>
      <c r="K152">
        <f>IF(Wean!$AB$12&gt;Wean!$AB$11,BETAINV(H152,Wean!$AB$19,Wean!$AB$20,Wean!$AB$11,Wean!$AB$12),Wean!$AB$11)</f>
        <v>0.81851550590017341</v>
      </c>
      <c r="L152">
        <f>IF(Costs!$AB$12&gt;Costs!$AB$11,BETAINV(H152,Costs!$AB$19,Costs!$AB$20,Costs!$AB$11,Costs!$AB$12),Costs!$AB$11)</f>
        <v>255.27264201754306</v>
      </c>
      <c r="M152">
        <f t="shared" si="12"/>
        <v>80.535662969739036</v>
      </c>
      <c r="N152">
        <f t="shared" si="10"/>
        <v>-506.13100369692756</v>
      </c>
      <c r="O152">
        <f t="shared" si="11"/>
        <v>0.14899999999999999</v>
      </c>
    </row>
    <row r="153" spans="7:15" x14ac:dyDescent="0.2">
      <c r="G153">
        <v>150</v>
      </c>
      <c r="H153">
        <f t="shared" si="9"/>
        <v>0.15</v>
      </c>
      <c r="I153">
        <f>IF(Price!$AB$12&gt;Price!$AB$11,BETAINV(H153,Price!$AB$19,Price!$AB$20,Price!$AB$11,Price!$AB$12),Price!$AB$11)</f>
        <v>0.94255682863355017</v>
      </c>
      <c r="J153">
        <f>IF(Weight!$AB$12&gt;Weight!$AB$11,BETAINV(H153,Weight!$AB$19,Weight!$AB$20,Weight!$AB$11,Weight!$AB$12),Weight!$AB$11)</f>
        <v>435.40838757485977</v>
      </c>
      <c r="K153">
        <f>IF(Wean!$AB$12&gt;Wean!$AB$11,BETAINV(H153,Wean!$AB$19,Wean!$AB$20,Wean!$AB$11,Wean!$AB$12),Wean!$AB$11)</f>
        <v>0.81858064424517618</v>
      </c>
      <c r="L153">
        <f>IF(Costs!$AB$12&gt;Costs!$AB$11,BETAINV(H153,Costs!$AB$19,Costs!$AB$20,Costs!$AB$11,Costs!$AB$12),Costs!$AB$11)</f>
        <v>255.37201391794778</v>
      </c>
      <c r="M153">
        <f t="shared" si="12"/>
        <v>80.571148668388645</v>
      </c>
      <c r="N153">
        <f t="shared" si="10"/>
        <v>-506.09551799827796</v>
      </c>
      <c r="O153">
        <f t="shared" si="11"/>
        <v>0.15</v>
      </c>
    </row>
    <row r="154" spans="7:15" x14ac:dyDescent="0.2">
      <c r="G154">
        <v>151</v>
      </c>
      <c r="H154">
        <f t="shared" si="9"/>
        <v>0.151</v>
      </c>
      <c r="I154">
        <f>IF(Price!$AB$12&gt;Price!$AB$11,BETAINV(H154,Price!$AB$19,Price!$AB$20,Price!$AB$11,Price!$AB$12),Price!$AB$11)</f>
        <v>0.94273800074255343</v>
      </c>
      <c r="J154">
        <f>IF(Weight!$AB$12&gt;Weight!$AB$11,BETAINV(H154,Weight!$AB$19,Weight!$AB$20,Weight!$AB$11,Weight!$AB$12),Weight!$AB$11)</f>
        <v>435.46441825598907</v>
      </c>
      <c r="K154">
        <f>IF(Wean!$AB$12&gt;Wean!$AB$11,BETAINV(H154,Wean!$AB$19,Wean!$AB$20,Wean!$AB$11,Wean!$AB$12),Wean!$AB$11)</f>
        <v>0.81864563186309902</v>
      </c>
      <c r="L154">
        <f>IF(Costs!$AB$12&gt;Costs!$AB$11,BETAINV(H154,Costs!$AB$19,Costs!$AB$20,Costs!$AB$11,Costs!$AB$12),Costs!$AB$11)</f>
        <v>255.471060351555</v>
      </c>
      <c r="M154">
        <f t="shared" si="12"/>
        <v>80.60659359803131</v>
      </c>
      <c r="N154">
        <f t="shared" si="10"/>
        <v>-506.06007306863535</v>
      </c>
      <c r="O154">
        <f t="shared" si="11"/>
        <v>0.151</v>
      </c>
    </row>
    <row r="155" spans="7:15" x14ac:dyDescent="0.2">
      <c r="G155">
        <v>152</v>
      </c>
      <c r="H155">
        <f t="shared" si="9"/>
        <v>0.152</v>
      </c>
      <c r="I155">
        <f>IF(Price!$AB$12&gt;Price!$AB$11,BETAINV(H155,Price!$AB$19,Price!$AB$20,Price!$AB$11,Price!$AB$12),Price!$AB$11)</f>
        <v>0.94291866065549956</v>
      </c>
      <c r="J155">
        <f>IF(Weight!$AB$12&gt;Weight!$AB$11,BETAINV(H155,Weight!$AB$19,Weight!$AB$20,Weight!$AB$11,Weight!$AB$12),Weight!$AB$11)</f>
        <v>435.52025246578881</v>
      </c>
      <c r="K155">
        <f>IF(Wean!$AB$12&gt;Wean!$AB$11,BETAINV(H155,Wean!$AB$19,Wean!$AB$20,Wean!$AB$11,Wean!$AB$12),Wean!$AB$11)</f>
        <v>0.81871047059882018</v>
      </c>
      <c r="L155">
        <f>IF(Costs!$AB$12&gt;Costs!$AB$11,BETAINV(H155,Costs!$AB$19,Costs!$AB$20,Costs!$AB$11,Costs!$AB$12),Costs!$AB$11)</f>
        <v>255.56978522910805</v>
      </c>
      <c r="M155">
        <f t="shared" si="12"/>
        <v>80.641998381306962</v>
      </c>
      <c r="N155">
        <f t="shared" si="10"/>
        <v>-506.02466828535967</v>
      </c>
      <c r="O155">
        <f t="shared" si="11"/>
        <v>0.152</v>
      </c>
    </row>
    <row r="156" spans="7:15" x14ac:dyDescent="0.2">
      <c r="G156">
        <v>153</v>
      </c>
      <c r="H156">
        <f t="shared" si="9"/>
        <v>0.153</v>
      </c>
      <c r="I156">
        <f>IF(Price!$AB$12&gt;Price!$AB$11,BETAINV(H156,Price!$AB$19,Price!$AB$20,Price!$AB$11,Price!$AB$12),Price!$AB$11)</f>
        <v>0.94309881451645006</v>
      </c>
      <c r="J156">
        <f>IF(Weight!$AB$12&gt;Weight!$AB$11,BETAINV(H156,Weight!$AB$19,Weight!$AB$20,Weight!$AB$11,Weight!$AB$12),Weight!$AB$11)</f>
        <v>435.57589254979018</v>
      </c>
      <c r="K156">
        <f>IF(Wean!$AB$12&gt;Wean!$AB$11,BETAINV(H156,Wean!$AB$19,Wean!$AB$20,Wean!$AB$11,Wean!$AB$12),Wean!$AB$11)</f>
        <v>0.81877516226692748</v>
      </c>
      <c r="L156">
        <f>IF(Costs!$AB$12&gt;Costs!$AB$11,BETAINV(H156,Costs!$AB$19,Costs!$AB$20,Costs!$AB$11,Costs!$AB$12),Costs!$AB$11)</f>
        <v>255.66819239338864</v>
      </c>
      <c r="M156">
        <f t="shared" si="12"/>
        <v>80.677363631684528</v>
      </c>
      <c r="N156">
        <f t="shared" si="10"/>
        <v>-505.98930303498207</v>
      </c>
      <c r="O156">
        <f t="shared" si="11"/>
        <v>0.153</v>
      </c>
    </row>
    <row r="157" spans="7:15" x14ac:dyDescent="0.2">
      <c r="G157">
        <v>154</v>
      </c>
      <c r="H157">
        <f t="shared" si="9"/>
        <v>0.154</v>
      </c>
      <c r="I157">
        <f>IF(Price!$AB$12&gt;Price!$AB$11,BETAINV(H157,Price!$AB$19,Price!$AB$20,Price!$AB$11,Price!$AB$12),Price!$AB$11)</f>
        <v>0.94327846836578622</v>
      </c>
      <c r="J157">
        <f>IF(Weight!$AB$12&gt;Weight!$AB$11,BETAINV(H157,Weight!$AB$19,Weight!$AB$20,Weight!$AB$11,Weight!$AB$12),Weight!$AB$11)</f>
        <v>435.63134081255316</v>
      </c>
      <c r="K157">
        <f>IF(Wean!$AB$12&gt;Wean!$AB$11,BETAINV(H157,Wean!$AB$19,Wean!$AB$20,Wean!$AB$11,Wean!$AB$12),Wean!$AB$11)</f>
        <v>0.81883970865242772</v>
      </c>
      <c r="L157">
        <f>IF(Costs!$AB$12&gt;Costs!$AB$11,BETAINV(H157,Costs!$AB$19,Costs!$AB$20,Costs!$AB$11,Costs!$AB$12),Costs!$AB$11)</f>
        <v>255.76628562085432</v>
      </c>
      <c r="M157">
        <f t="shared" si="12"/>
        <v>80.712689953668473</v>
      </c>
      <c r="N157">
        <f t="shared" si="10"/>
        <v>-505.95397671299816</v>
      </c>
      <c r="O157">
        <f t="shared" si="11"/>
        <v>0.154</v>
      </c>
    </row>
    <row r="158" spans="7:15" x14ac:dyDescent="0.2">
      <c r="G158">
        <v>155</v>
      </c>
      <c r="H158">
        <f t="shared" si="9"/>
        <v>0.155</v>
      </c>
      <c r="I158">
        <f>IF(Price!$AB$12&gt;Price!$AB$11,BETAINV(H158,Price!$AB$19,Price!$AB$20,Price!$AB$11,Price!$AB$12),Price!$AB$11)</f>
        <v>0.94345762814266243</v>
      </c>
      <c r="J158">
        <f>IF(Weight!$AB$12&gt;Weight!$AB$11,BETAINV(H158,Weight!$AB$19,Weight!$AB$20,Weight!$AB$11,Weight!$AB$12),Weight!$AB$11)</f>
        <v>435.68659951865322</v>
      </c>
      <c r="K158">
        <f>IF(Wean!$AB$12&gt;Wean!$AB$11,BETAINV(H158,Wean!$AB$19,Wean!$AB$20,Wean!$AB$11,Wean!$AB$12),Wean!$AB$11)</f>
        <v>0.81890411151143516</v>
      </c>
      <c r="L158">
        <f>IF(Costs!$AB$12&gt;Costs!$AB$11,BETAINV(H158,Costs!$AB$19,Costs!$AB$20,Costs!$AB$11,Costs!$AB$12),Costs!$AB$11)</f>
        <v>255.86406862322545</v>
      </c>
      <c r="M158">
        <f t="shared" si="12"/>
        <v>80.747977943000734</v>
      </c>
      <c r="N158">
        <f t="shared" si="10"/>
        <v>-505.91868872366592</v>
      </c>
      <c r="O158">
        <f t="shared" si="11"/>
        <v>0.155</v>
      </c>
    </row>
    <row r="159" spans="7:15" x14ac:dyDescent="0.2">
      <c r="G159">
        <v>156</v>
      </c>
      <c r="H159">
        <f t="shared" si="9"/>
        <v>0.156</v>
      </c>
      <c r="I159">
        <f>IF(Price!$AB$12&gt;Price!$AB$11,BETAINV(H159,Price!$AB$19,Price!$AB$20,Price!$AB$11,Price!$AB$12),Price!$AB$11)</f>
        <v>0.94363629968738549</v>
      </c>
      <c r="J159">
        <f>IF(Weight!$AB$12&gt;Weight!$AB$11,BETAINV(H159,Weight!$AB$19,Weight!$AB$20,Weight!$AB$11,Weight!$AB$12),Weight!$AB$11)</f>
        <v>435.74167089363846</v>
      </c>
      <c r="K159">
        <f>IF(Wean!$AB$12&gt;Wean!$AB$11,BETAINV(H159,Wean!$AB$19,Wean!$AB$20,Wean!$AB$11,Wean!$AB$12),Wean!$AB$11)</f>
        <v>0.81896837257183963</v>
      </c>
      <c r="L159">
        <f>IF(Costs!$AB$12&gt;Costs!$AB$11,BETAINV(H159,Costs!$AB$19,Costs!$AB$20,Costs!$AB$11,Costs!$AB$12),Costs!$AB$11)</f>
        <v>255.96154504902532</v>
      </c>
      <c r="M159">
        <f t="shared" si="12"/>
        <v>80.783228186856235</v>
      </c>
      <c r="N159">
        <f t="shared" si="10"/>
        <v>-505.88343847981037</v>
      </c>
      <c r="O159">
        <f t="shared" si="11"/>
        <v>0.156</v>
      </c>
    </row>
    <row r="160" spans="7:15" x14ac:dyDescent="0.2">
      <c r="G160">
        <v>157</v>
      </c>
      <c r="H160">
        <f t="shared" si="9"/>
        <v>0.157</v>
      </c>
      <c r="I160">
        <f>IF(Price!$AB$12&gt;Price!$AB$11,BETAINV(H160,Price!$AB$19,Price!$AB$20,Price!$AB$11,Price!$AB$12),Price!$AB$11)</f>
        <v>0.94381448874372409</v>
      </c>
      <c r="J160">
        <f>IF(Weight!$AB$12&gt;Weight!$AB$11,BETAINV(H160,Weight!$AB$19,Weight!$AB$20,Weight!$AB$11,Weight!$AB$12),Weight!$AB$11)</f>
        <v>435.79655712495747</v>
      </c>
      <c r="K160">
        <f>IF(Wean!$AB$12&gt;Wean!$AB$11,BETAINV(H160,Wean!$AB$19,Wean!$AB$20,Wean!$AB$11,Wean!$AB$12),Wean!$AB$11)</f>
        <v>0.81903249353395524</v>
      </c>
      <c r="L160">
        <f>IF(Costs!$AB$12&gt;Costs!$AB$11,BETAINV(H160,Costs!$AB$19,Costs!$AB$20,Costs!$AB$11,Costs!$AB$12),Costs!$AB$11)</f>
        <v>256.05871848507337</v>
      </c>
      <c r="M160">
        <f t="shared" si="12"/>
        <v>80.81844126403297</v>
      </c>
      <c r="N160">
        <f t="shared" si="10"/>
        <v>-505.84822540263366</v>
      </c>
      <c r="O160">
        <f t="shared" si="11"/>
        <v>0.157</v>
      </c>
    </row>
    <row r="161" spans="7:15" x14ac:dyDescent="0.2">
      <c r="G161">
        <v>158</v>
      </c>
      <c r="H161">
        <f t="shared" si="9"/>
        <v>0.158</v>
      </c>
      <c r="I161">
        <f>IF(Price!$AB$12&gt;Price!$AB$11,BETAINV(H161,Price!$AB$19,Price!$AB$20,Price!$AB$11,Price!$AB$12),Price!$AB$11)</f>
        <v>0.94399220096114933</v>
      </c>
      <c r="J161">
        <f>IF(Weight!$AB$12&gt;Weight!$AB$11,BETAINV(H161,Weight!$AB$19,Weight!$AB$20,Weight!$AB$11,Weight!$AB$12),Weight!$AB$11)</f>
        <v>435.85126036285993</v>
      </c>
      <c r="K161">
        <f>IF(Wean!$AB$12&gt;Wean!$AB$11,BETAINV(H161,Wean!$AB$19,Wean!$AB$20,Wean!$AB$11,Wean!$AB$12),Wean!$AB$11)</f>
        <v>0.81909647607115021</v>
      </c>
      <c r="L161">
        <f>IF(Costs!$AB$12&gt;Costs!$AB$11,BETAINV(H161,Costs!$AB$19,Costs!$AB$20,Costs!$AB$11,Costs!$AB$12),Costs!$AB$11)</f>
        <v>256.15559245793418</v>
      </c>
      <c r="M161">
        <f t="shared" si="12"/>
        <v>80.853617745137115</v>
      </c>
      <c r="N161">
        <f t="shared" si="10"/>
        <v>-505.81304892152951</v>
      </c>
      <c r="O161">
        <f t="shared" si="11"/>
        <v>0.158</v>
      </c>
    </row>
    <row r="162" spans="7:15" x14ac:dyDescent="0.2">
      <c r="G162">
        <v>159</v>
      </c>
      <c r="H162">
        <f t="shared" si="9"/>
        <v>0.159</v>
      </c>
      <c r="I162">
        <f>IF(Price!$AB$12&gt;Price!$AB$11,BETAINV(H162,Price!$AB$19,Price!$AB$20,Price!$AB$11,Price!$AB$12),Price!$AB$11)</f>
        <v>0.94416944189701091</v>
      </c>
      <c r="J162">
        <f>IF(Weight!$AB$12&gt;Weight!$AB$11,BETAINV(H162,Weight!$AB$19,Weight!$AB$20,Weight!$AB$11,Weight!$AB$12),Weight!$AB$11)</f>
        <v>435.9057827212701</v>
      </c>
      <c r="K162">
        <f>IF(Wean!$AB$12&gt;Wean!$AB$11,BETAINV(H162,Wean!$AB$19,Wean!$AB$20,Wean!$AB$11,Wean!$AB$12),Wean!$AB$11)</f>
        <v>0.81916032183045839</v>
      </c>
      <c r="L162">
        <f>IF(Costs!$AB$12&gt;Costs!$AB$11,BETAINV(H162,Costs!$AB$19,Costs!$AB$20,Costs!$AB$11,Costs!$AB$12),Costs!$AB$11)</f>
        <v>256.25217043532399</v>
      </c>
      <c r="M162">
        <f t="shared" si="12"/>
        <v>80.888758192762566</v>
      </c>
      <c r="N162">
        <f t="shared" si="10"/>
        <v>-505.77790847390406</v>
      </c>
      <c r="O162">
        <f t="shared" si="11"/>
        <v>0.159</v>
      </c>
    </row>
    <row r="163" spans="7:15" x14ac:dyDescent="0.2">
      <c r="G163">
        <v>160</v>
      </c>
      <c r="H163">
        <f t="shared" si="9"/>
        <v>0.16</v>
      </c>
      <c r="I163">
        <f>IF(Price!$AB$12&gt;Price!$AB$11,BETAINV(H163,Price!$AB$19,Price!$AB$20,Price!$AB$11,Price!$AB$12),Price!$AB$11)</f>
        <v>0.94434621701864829</v>
      </c>
      <c r="J163">
        <f>IF(Weight!$AB$12&gt;Weight!$AB$11,BETAINV(H163,Weight!$AB$19,Weight!$AB$20,Weight!$AB$11,Weight!$AB$12),Weight!$AB$11)</f>
        <v>435.96012627863439</v>
      </c>
      <c r="K163">
        <f>IF(Wean!$AB$12&gt;Wean!$AB$11,BETAINV(H163,Wean!$AB$19,Wean!$AB$20,Wean!$AB$11,Wean!$AB$12),Wean!$AB$11)</f>
        <v>0.81922403243317343</v>
      </c>
      <c r="L163">
        <f>IF(Costs!$AB$12&gt;Costs!$AB$11,BETAINV(H163,Costs!$AB$19,Costs!$AB$20,Costs!$AB$11,Costs!$AB$12),Costs!$AB$11)</f>
        <v>256.34845582747505</v>
      </c>
      <c r="M163">
        <f t="shared" si="12"/>
        <v>80.92386316166602</v>
      </c>
      <c r="N163">
        <f t="shared" si="10"/>
        <v>-505.74280350500061</v>
      </c>
      <c r="O163">
        <f t="shared" si="11"/>
        <v>0.16</v>
      </c>
    </row>
    <row r="164" spans="7:15" x14ac:dyDescent="0.2">
      <c r="G164">
        <v>161</v>
      </c>
      <c r="H164">
        <f t="shared" si="9"/>
        <v>0.161</v>
      </c>
      <c r="I164">
        <f>IF(Price!$AB$12&gt;Price!$AB$11,BETAINV(H164,Price!$AB$19,Price!$AB$20,Price!$AB$11,Price!$AB$12),Price!$AB$11)</f>
        <v>0.9445225317054432</v>
      </c>
      <c r="J164">
        <f>IF(Weight!$AB$12&gt;Weight!$AB$11,BETAINV(H164,Weight!$AB$19,Weight!$AB$20,Weight!$AB$11,Weight!$AB$12),Weight!$AB$11)</f>
        <v>436.0142930787444</v>
      </c>
      <c r="K164">
        <f>IF(Wean!$AB$12&gt;Wean!$AB$11,BETAINV(H164,Wean!$AB$19,Wean!$AB$20,Wean!$AB$11,Wean!$AB$12),Wean!$AB$11)</f>
        <v>0.81928760947542645</v>
      </c>
      <c r="L164">
        <f>IF(Costs!$AB$12&gt;Costs!$AB$11,BETAINV(H164,Costs!$AB$19,Costs!$AB$20,Costs!$AB$11,Costs!$AB$12),Costs!$AB$11)</f>
        <v>256.44445198846103</v>
      </c>
      <c r="M164">
        <f t="shared" si="12"/>
        <v>80.958933198937245</v>
      </c>
      <c r="N164">
        <f t="shared" si="10"/>
        <v>-505.70773346772938</v>
      </c>
      <c r="O164">
        <f t="shared" si="11"/>
        <v>0.161</v>
      </c>
    </row>
    <row r="165" spans="7:15" x14ac:dyDescent="0.2">
      <c r="G165">
        <v>162</v>
      </c>
      <c r="H165">
        <f t="shared" si="9"/>
        <v>0.16200000000000001</v>
      </c>
      <c r="I165">
        <f>IF(Price!$AB$12&gt;Price!$AB$11,BETAINV(H165,Price!$AB$19,Price!$AB$20,Price!$AB$11,Price!$AB$12),Price!$AB$11)</f>
        <v>0.94469839125081079</v>
      </c>
      <c r="J165">
        <f>IF(Weight!$AB$12&gt;Weight!$AB$11,BETAINV(H165,Weight!$AB$19,Weight!$AB$20,Weight!$AB$11,Weight!$AB$12),Weight!$AB$11)</f>
        <v>436.06828513153562</v>
      </c>
      <c r="K165">
        <f>IF(Wean!$AB$12&gt;Wean!$AB$11,BETAINV(H165,Wean!$AB$19,Wean!$AB$20,Wean!$AB$11,Wean!$AB$12),Wean!$AB$11)</f>
        <v>0.81935105452874646</v>
      </c>
      <c r="L165">
        <f>IF(Costs!$AB$12&gt;Costs!$AB$11,BETAINV(H165,Costs!$AB$19,Costs!$AB$20,Costs!$AB$11,Costs!$AB$12),Costs!$AB$11)</f>
        <v>256.54016221748327</v>
      </c>
      <c r="M165">
        <f t="shared" si="12"/>
        <v>80.993968844164215</v>
      </c>
      <c r="N165">
        <f t="shared" si="10"/>
        <v>-505.67269782250241</v>
      </c>
      <c r="O165">
        <f t="shared" si="11"/>
        <v>0.16200000000000001</v>
      </c>
    </row>
    <row r="166" spans="7:15" x14ac:dyDescent="0.2">
      <c r="G166">
        <v>163</v>
      </c>
      <c r="H166">
        <f t="shared" si="9"/>
        <v>0.16300000000000001</v>
      </c>
      <c r="I166">
        <f>IF(Price!$AB$12&gt;Price!$AB$11,BETAINV(H166,Price!$AB$19,Price!$AB$20,Price!$AB$11,Price!$AB$12),Price!$AB$11)</f>
        <v>0.94487380086413553</v>
      </c>
      <c r="J166">
        <f>IF(Weight!$AB$12&gt;Weight!$AB$11,BETAINV(H166,Weight!$AB$19,Weight!$AB$20,Weight!$AB$11,Weight!$AB$12),Weight!$AB$11)</f>
        <v>436.12210441386316</v>
      </c>
      <c r="K166">
        <f>IF(Wean!$AB$12&gt;Wean!$AB$11,BETAINV(H166,Wean!$AB$19,Wean!$AB$20,Wean!$AB$11,Wean!$AB$12),Wean!$AB$11)</f>
        <v>0.8194143691406055</v>
      </c>
      <c r="L166">
        <f>IF(Costs!$AB$12&gt;Costs!$AB$11,BETAINV(H166,Costs!$AB$19,Costs!$AB$20,Costs!$AB$11,Costs!$AB$12),Costs!$AB$11)</f>
        <v>256.63558976012047</v>
      </c>
      <c r="M166">
        <f t="shared" si="12"/>
        <v>81.028970629594369</v>
      </c>
      <c r="N166">
        <f t="shared" si="10"/>
        <v>-505.63769603707226</v>
      </c>
      <c r="O166">
        <f t="shared" si="11"/>
        <v>0.16300000000000001</v>
      </c>
    </row>
    <row r="167" spans="7:15" x14ac:dyDescent="0.2">
      <c r="G167">
        <v>164</v>
      </c>
      <c r="H167">
        <f t="shared" si="9"/>
        <v>0.16400000000000001</v>
      </c>
      <c r="I167">
        <f>IF(Price!$AB$12&gt;Price!$AB$11,BETAINV(H167,Price!$AB$19,Price!$AB$20,Price!$AB$11,Price!$AB$12),Price!$AB$11)</f>
        <v>0.94504876567265139</v>
      </c>
      <c r="J167">
        <f>IF(Weight!$AB$12&gt;Weight!$AB$11,BETAINV(H167,Weight!$AB$19,Weight!$AB$20,Weight!$AB$11,Weight!$AB$12),Weight!$AB$11)</f>
        <v>436.17575287025494</v>
      </c>
      <c r="K167">
        <f>IF(Wean!$AB$12&gt;Wean!$AB$11,BETAINV(H167,Wean!$AB$19,Wean!$AB$20,Wean!$AB$11,Wean!$AB$12),Wean!$AB$11)</f>
        <v>0.819477554834949</v>
      </c>
      <c r="L167">
        <f>IF(Costs!$AB$12&gt;Costs!$AB$11,BETAINV(H167,Costs!$AB$19,Costs!$AB$20,Costs!$AB$11,Costs!$AB$12),Costs!$AB$11)</f>
        <v>256.73073780954195</v>
      </c>
      <c r="M167">
        <f t="shared" si="12"/>
        <v>81.063939080291334</v>
      </c>
      <c r="N167">
        <f t="shared" si="10"/>
        <v>-505.60272758637529</v>
      </c>
      <c r="O167">
        <f t="shared" si="11"/>
        <v>0.16400000000000001</v>
      </c>
    </row>
    <row r="168" spans="7:15" x14ac:dyDescent="0.2">
      <c r="G168">
        <v>165</v>
      </c>
      <c r="H168">
        <f t="shared" si="9"/>
        <v>0.16500000000000001</v>
      </c>
      <c r="I168">
        <f>IF(Price!$AB$12&gt;Price!$AB$11,BETAINV(H168,Price!$AB$19,Price!$AB$20,Price!$AB$11,Price!$AB$12),Price!$AB$11)</f>
        <v>0.9452232907232696</v>
      </c>
      <c r="J168">
        <f>IF(Weight!$AB$12&gt;Weight!$AB$11,BETAINV(H168,Weight!$AB$19,Weight!$AB$20,Weight!$AB$11,Weight!$AB$12),Weight!$AB$11)</f>
        <v>436.22923241364356</v>
      </c>
      <c r="K168">
        <f>IF(Wean!$AB$12&gt;Wean!$AB$11,BETAINV(H168,Wean!$AB$19,Wean!$AB$20,Wean!$AB$11,Wean!$AB$12),Wean!$AB$11)</f>
        <v>0.81954061311271076</v>
      </c>
      <c r="L168">
        <f>IF(Costs!$AB$12&gt;Costs!$AB$11,BETAINV(H168,Costs!$AB$19,Costs!$AB$20,Costs!$AB$11,Costs!$AB$12),Costs!$AB$11)</f>
        <v>256.82560950768698</v>
      </c>
      <c r="M168">
        <f t="shared" si="12"/>
        <v>81.098874714287604</v>
      </c>
      <c r="N168">
        <f t="shared" si="10"/>
        <v>-505.56779195237903</v>
      </c>
      <c r="O168">
        <f t="shared" si="11"/>
        <v>0.16500000000000001</v>
      </c>
    </row>
    <row r="169" spans="7:15" x14ac:dyDescent="0.2">
      <c r="G169">
        <v>166</v>
      </c>
      <c r="H169">
        <f t="shared" si="9"/>
        <v>0.16600000000000001</v>
      </c>
      <c r="I169">
        <f>IF(Price!$AB$12&gt;Price!$AB$11,BETAINV(H169,Price!$AB$19,Price!$AB$20,Price!$AB$11,Price!$AB$12),Price!$AB$11)</f>
        <v>0.94539738098435444</v>
      </c>
      <c r="J169">
        <f>IF(Weight!$AB$12&gt;Weight!$AB$11,BETAINV(H169,Weight!$AB$19,Weight!$AB$20,Weight!$AB$11,Weight!$AB$12),Weight!$AB$11)</f>
        <v>436.28254492607692</v>
      </c>
      <c r="K169">
        <f>IF(Wean!$AB$12&gt;Wean!$AB$11,BETAINV(H169,Wean!$AB$19,Wean!$AB$20,Wean!$AB$11,Wean!$AB$12),Wean!$AB$11)</f>
        <v>0.81960354545231362</v>
      </c>
      <c r="L169">
        <f>IF(Costs!$AB$12&gt;Costs!$AB$11,BETAINV(H169,Costs!$AB$19,Costs!$AB$20,Costs!$AB$11,Costs!$AB$12),Costs!$AB$11)</f>
        <v>256.92020794641013</v>
      </c>
      <c r="M169">
        <f t="shared" si="12"/>
        <v>81.133778042732672</v>
      </c>
      <c r="N169">
        <f t="shared" si="10"/>
        <v>-505.53288862393396</v>
      </c>
      <c r="O169">
        <f t="shared" si="11"/>
        <v>0.16600000000000001</v>
      </c>
    </row>
    <row r="170" spans="7:15" x14ac:dyDescent="0.2">
      <c r="G170">
        <v>167</v>
      </c>
      <c r="H170">
        <f t="shared" si="9"/>
        <v>0.16700000000000001</v>
      </c>
      <c r="I170">
        <f>IF(Price!$AB$12&gt;Price!$AB$11,BETAINV(H170,Price!$AB$19,Price!$AB$20,Price!$AB$11,Price!$AB$12),Price!$AB$11)</f>
        <v>0.94557104134745051</v>
      </c>
      <c r="J170">
        <f>IF(Weight!$AB$12&gt;Weight!$AB$11,BETAINV(H170,Weight!$AB$19,Weight!$AB$20,Weight!$AB$11,Weight!$AB$12),Weight!$AB$11)</f>
        <v>436.33569225940926</v>
      </c>
      <c r="K170">
        <f>IF(Wean!$AB$12&gt;Wean!$AB$11,BETAINV(H170,Wean!$AB$19,Wean!$AB$20,Wean!$AB$11,Wean!$AB$12),Wean!$AB$11)</f>
        <v>0.81966635331015714</v>
      </c>
      <c r="L170">
        <f>IF(Costs!$AB$12&gt;Costs!$AB$11,BETAINV(H170,Costs!$AB$19,Costs!$AB$20,Costs!$AB$11,Costs!$AB$12),Costs!$AB$11)</f>
        <v>257.01453616859499</v>
      </c>
      <c r="M170">
        <f t="shared" si="12"/>
        <v>81.168649570038212</v>
      </c>
      <c r="N170">
        <f t="shared" si="10"/>
        <v>-505.49801709662842</v>
      </c>
      <c r="O170">
        <f t="shared" si="11"/>
        <v>0.16700000000000001</v>
      </c>
    </row>
    <row r="171" spans="7:15" x14ac:dyDescent="0.2">
      <c r="G171">
        <v>168</v>
      </c>
      <c r="H171">
        <f t="shared" si="9"/>
        <v>0.16800000000000001</v>
      </c>
      <c r="I171">
        <f>IF(Price!$AB$12&gt;Price!$AB$11,BETAINV(H171,Price!$AB$19,Price!$AB$20,Price!$AB$11,Price!$AB$12),Price!$AB$11)</f>
        <v>0.94574427662896132</v>
      </c>
      <c r="J171">
        <f>IF(Weight!$AB$12&gt;Weight!$AB$11,BETAINV(H171,Weight!$AB$19,Weight!$AB$20,Weight!$AB$11,Weight!$AB$12),Weight!$AB$11)</f>
        <v>436.38867623597218</v>
      </c>
      <c r="K171">
        <f>IF(Wean!$AB$12&gt;Wean!$AB$11,BETAINV(H171,Wean!$AB$19,Wean!$AB$20,Wean!$AB$11,Wean!$AB$12),Wean!$AB$11)</f>
        <v>0.81972903812109166</v>
      </c>
      <c r="L171">
        <f>IF(Costs!$AB$12&gt;Costs!$AB$11,BETAINV(H171,Costs!$AB$19,Costs!$AB$20,Costs!$AB$11,Costs!$AB$12),Costs!$AB$11)</f>
        <v>257.10859716923602</v>
      </c>
      <c r="M171">
        <f t="shared" si="12"/>
        <v>81.203489794018708</v>
      </c>
      <c r="N171">
        <f t="shared" si="10"/>
        <v>-505.46317687264792</v>
      </c>
      <c r="O171">
        <f t="shared" si="11"/>
        <v>0.16800000000000001</v>
      </c>
    </row>
    <row r="172" spans="7:15" x14ac:dyDescent="0.2">
      <c r="G172">
        <v>169</v>
      </c>
      <c r="H172">
        <f t="shared" si="9"/>
        <v>0.16900000000000001</v>
      </c>
      <c r="I172">
        <f>IF(Price!$AB$12&gt;Price!$AB$11,BETAINV(H172,Price!$AB$19,Price!$AB$20,Price!$AB$11,Price!$AB$12),Price!$AB$11)</f>
        <v>0.94591709157178205</v>
      </c>
      <c r="J172">
        <f>IF(Weight!$AB$12&gt;Weight!$AB$11,BETAINV(H172,Weight!$AB$19,Weight!$AB$20,Weight!$AB$11,Weight!$AB$12),Weight!$AB$11)</f>
        <v>436.44149864922736</v>
      </c>
      <c r="K172">
        <f>IF(Wean!$AB$12&gt;Wean!$AB$11,BETAINV(H172,Wean!$AB$19,Wean!$AB$20,Wean!$AB$11,Wean!$AB$12),Wean!$AB$11)</f>
        <v>0.81979160129887874</v>
      </c>
      <c r="L172">
        <f>IF(Costs!$AB$12&gt;Costs!$AB$11,BETAINV(H172,Costs!$AB$19,Costs!$AB$20,Costs!$AB$11,Costs!$AB$12),Costs!$AB$11)</f>
        <v>257.202393896491</v>
      </c>
      <c r="M172">
        <f t="shared" si="12"/>
        <v>81.238299206028273</v>
      </c>
      <c r="N172">
        <f t="shared" si="10"/>
        <v>-505.42836746063836</v>
      </c>
      <c r="O172">
        <f t="shared" si="11"/>
        <v>0.16900000000000001</v>
      </c>
    </row>
    <row r="173" spans="7:15" x14ac:dyDescent="0.2">
      <c r="G173">
        <v>170</v>
      </c>
      <c r="H173">
        <f t="shared" si="9"/>
        <v>0.17</v>
      </c>
      <c r="I173">
        <f>IF(Price!$AB$12&gt;Price!$AB$11,BETAINV(H173,Price!$AB$19,Price!$AB$20,Price!$AB$11,Price!$AB$12),Price!$AB$11)</f>
        <v>0.94608949084688787</v>
      </c>
      <c r="J173">
        <f>IF(Weight!$AB$12&gt;Weight!$AB$11,BETAINV(H173,Weight!$AB$19,Weight!$AB$20,Weight!$AB$11,Weight!$AB$12),Weight!$AB$11)</f>
        <v>436.49416126440093</v>
      </c>
      <c r="K173">
        <f>IF(Wean!$AB$12&gt;Wean!$AB$11,BETAINV(H173,Wean!$AB$19,Wean!$AB$20,Wean!$AB$11,Wean!$AB$12),Wean!$AB$11)</f>
        <v>0.81985404423664054</v>
      </c>
      <c r="L173">
        <f>IF(Costs!$AB$12&gt;Costs!$AB$11,BETAINV(H173,Costs!$AB$19,Costs!$AB$20,Costs!$AB$11,Costs!$AB$12),Costs!$AB$11)</f>
        <v>257.2959292527039</v>
      </c>
      <c r="M173">
        <f t="shared" si="12"/>
        <v>81.273078291095089</v>
      </c>
      <c r="N173">
        <f t="shared" si="10"/>
        <v>-505.39358837557154</v>
      </c>
      <c r="O173">
        <f t="shared" si="11"/>
        <v>0.17</v>
      </c>
    </row>
    <row r="174" spans="7:15" x14ac:dyDescent="0.2">
      <c r="G174">
        <v>171</v>
      </c>
      <c r="H174">
        <f t="shared" si="9"/>
        <v>0.17100000000000001</v>
      </c>
      <c r="I174">
        <f>IF(Price!$AB$12&gt;Price!$AB$11,BETAINV(H174,Price!$AB$19,Price!$AB$20,Price!$AB$11,Price!$AB$12),Price!$AB$11)</f>
        <v>0.94626147905487856</v>
      </c>
      <c r="J174">
        <f>IF(Weight!$AB$12&gt;Weight!$AB$11,BETAINV(H174,Weight!$AB$19,Weight!$AB$20,Weight!$AB$11,Weight!$AB$12),Weight!$AB$11)</f>
        <v>436.54666581910016</v>
      </c>
      <c r="K174">
        <f>IF(Wean!$AB$12&gt;Wean!$AB$11,BETAINV(H174,Wean!$AB$19,Wean!$AB$20,Wean!$AB$11,Wean!$AB$12),Wean!$AB$11)</f>
        <v>0.81991636830729631</v>
      </c>
      <c r="L174">
        <f>IF(Costs!$AB$12&gt;Costs!$AB$11,BETAINV(H174,Costs!$AB$19,Costs!$AB$20,Costs!$AB$11,Costs!$AB$12),Costs!$AB$11)</f>
        <v>257.38920609539991</v>
      </c>
      <c r="M174">
        <f t="shared" si="12"/>
        <v>81.307827528050836</v>
      </c>
      <c r="N174">
        <f t="shared" si="10"/>
        <v>-505.35883913861579</v>
      </c>
      <c r="O174">
        <f t="shared" si="11"/>
        <v>0.17100000000000001</v>
      </c>
    </row>
    <row r="175" spans="7:15" x14ac:dyDescent="0.2">
      <c r="G175">
        <v>172</v>
      </c>
      <c r="H175">
        <f t="shared" si="9"/>
        <v>0.17199999999999999</v>
      </c>
      <c r="I175">
        <f>IF(Price!$AB$12&gt;Price!$AB$11,BETAINV(H175,Price!$AB$19,Price!$AB$20,Price!$AB$11,Price!$AB$12),Price!$AB$11)</f>
        <v>0.94643306072748168</v>
      </c>
      <c r="J175">
        <f>IF(Weight!$AB$12&gt;Weight!$AB$11,BETAINV(H175,Weight!$AB$19,Weight!$AB$20,Weight!$AB$11,Weight!$AB$12),Weight!$AB$11)</f>
        <v>436.59901402391364</v>
      </c>
      <c r="K175">
        <f>IF(Wean!$AB$12&gt;Wean!$AB$11,BETAINV(H175,Wean!$AB$19,Wean!$AB$20,Wean!$AB$11,Wean!$AB$12),Wean!$AB$11)</f>
        <v>0.81997857486398706</v>
      </c>
      <c r="L175">
        <f>IF(Costs!$AB$12&gt;Costs!$AB$11,BETAINV(H175,Costs!$AB$19,Costs!$AB$20,Costs!$AB$11,Costs!$AB$12),Costs!$AB$11)</f>
        <v>257.4822272382529</v>
      </c>
      <c r="M175">
        <f t="shared" si="12"/>
        <v>81.342547389658421</v>
      </c>
      <c r="N175">
        <f t="shared" si="10"/>
        <v>-505.32411927700821</v>
      </c>
      <c r="O175">
        <f t="shared" si="11"/>
        <v>0.17199999999999999</v>
      </c>
    </row>
    <row r="176" spans="7:15" x14ac:dyDescent="0.2">
      <c r="G176">
        <v>173</v>
      </c>
      <c r="H176">
        <f t="shared" si="9"/>
        <v>0.17299999999999999</v>
      </c>
      <c r="I176">
        <f>IF(Price!$AB$12&gt;Price!$AB$11,BETAINV(H176,Price!$AB$19,Price!$AB$20,Price!$AB$11,Price!$AB$12),Price!$AB$11)</f>
        <v>0.94660424032901536</v>
      </c>
      <c r="J176">
        <f>IF(Weight!$AB$12&gt;Weight!$AB$11,BETAINV(H176,Weight!$AB$19,Weight!$AB$20,Weight!$AB$11,Weight!$AB$12),Weight!$AB$11)</f>
        <v>436.65120756299467</v>
      </c>
      <c r="K176">
        <f>IF(Wean!$AB$12&gt;Wean!$AB$11,BETAINV(H176,Wean!$AB$19,Wean!$AB$20,Wean!$AB$11,Wean!$AB$12),Wean!$AB$11)</f>
        <v>0.82004066524049024</v>
      </c>
      <c r="L176">
        <f>IF(Costs!$AB$12&gt;Costs!$AB$11,BETAINV(H176,Costs!$AB$19,Costs!$AB$20,Costs!$AB$11,Costs!$AB$12),Costs!$AB$11)</f>
        <v>257.57499545202739</v>
      </c>
      <c r="M176">
        <f t="shared" si="12"/>
        <v>81.377238342735041</v>
      </c>
      <c r="N176">
        <f t="shared" si="10"/>
        <v>-505.28942832393159</v>
      </c>
      <c r="O176">
        <f t="shared" si="11"/>
        <v>0.17299999999999999</v>
      </c>
    </row>
    <row r="177" spans="7:15" x14ac:dyDescent="0.2">
      <c r="G177">
        <v>174</v>
      </c>
      <c r="H177">
        <f t="shared" si="9"/>
        <v>0.17399999999999999</v>
      </c>
      <c r="I177">
        <f>IF(Price!$AB$12&gt;Price!$AB$11,BETAINV(H177,Price!$AB$19,Price!$AB$20,Price!$AB$11,Price!$AB$12),Price!$AB$11)</f>
        <v>0.94677502225781185</v>
      </c>
      <c r="J177">
        <f>IF(Weight!$AB$12&gt;Weight!$AB$11,BETAINV(H177,Weight!$AB$19,Weight!$AB$20,Weight!$AB$11,Weight!$AB$12),Weight!$AB$11)</f>
        <v>436.7032480946288</v>
      </c>
      <c r="K177">
        <f>IF(Wean!$AB$12&gt;Wean!$AB$11,BETAINV(H177,Wean!$AB$19,Wean!$AB$20,Wean!$AB$11,Wean!$AB$12),Wean!$AB$11)</f>
        <v>0.82010264075162154</v>
      </c>
      <c r="L177">
        <f>IF(Costs!$AB$12&gt;Costs!$AB$11,BETAINV(H177,Costs!$AB$19,Costs!$AB$20,Costs!$AB$11,Costs!$AB$12),Costs!$AB$11)</f>
        <v>257.6675134654941</v>
      </c>
      <c r="M177">
        <f t="shared" si="12"/>
        <v>81.411900848272808</v>
      </c>
      <c r="N177">
        <f t="shared" si="10"/>
        <v>-505.25476581839382</v>
      </c>
      <c r="O177">
        <f t="shared" si="11"/>
        <v>0.17399999999999999</v>
      </c>
    </row>
    <row r="178" spans="7:15" x14ac:dyDescent="0.2">
      <c r="G178">
        <v>175</v>
      </c>
      <c r="H178">
        <f t="shared" si="9"/>
        <v>0.17499999999999999</v>
      </c>
      <c r="I178">
        <f>IF(Price!$AB$12&gt;Price!$AB$11,BETAINV(H178,Price!$AB$19,Price!$AB$20,Price!$AB$11,Price!$AB$12),Price!$AB$11)</f>
        <v>0.94694541084760342</v>
      </c>
      <c r="J178">
        <f>IF(Weight!$AB$12&gt;Weight!$AB$11,BETAINV(H178,Weight!$AB$19,Weight!$AB$20,Weight!$AB$11,Weight!$AB$12),Weight!$AB$11)</f>
        <v>436.75513725178632</v>
      </c>
      <c r="K178">
        <f>IF(Wean!$AB$12&gt;Wean!$AB$11,BETAINV(H178,Wean!$AB$19,Wean!$AB$20,Wean!$AB$11,Wean!$AB$12),Wean!$AB$11)</f>
        <v>0.82016450269362828</v>
      </c>
      <c r="L178">
        <f>IF(Costs!$AB$12&gt;Costs!$AB$11,BETAINV(H178,Costs!$AB$19,Costs!$AB$20,Costs!$AB$11,Costs!$AB$12),Costs!$AB$11)</f>
        <v>257.75978396632166</v>
      </c>
      <c r="M178">
        <f t="shared" si="12"/>
        <v>81.446535361556755</v>
      </c>
      <c r="N178">
        <f t="shared" si="10"/>
        <v>-505.22013130510987</v>
      </c>
      <c r="O178">
        <f t="shared" si="11"/>
        <v>0.17499999999999999</v>
      </c>
    </row>
    <row r="179" spans="7:15" x14ac:dyDescent="0.2">
      <c r="G179">
        <v>176</v>
      </c>
      <c r="H179">
        <f t="shared" si="9"/>
        <v>0.17599999999999999</v>
      </c>
      <c r="I179">
        <f>IF(Price!$AB$12&gt;Price!$AB$11,BETAINV(H179,Price!$AB$19,Price!$AB$20,Price!$AB$11,Price!$AB$12),Price!$AB$11)</f>
        <v>0.94711541036887159</v>
      </c>
      <c r="J179">
        <f>IF(Weight!$AB$12&gt;Weight!$AB$11,BETAINV(H179,Weight!$AB$19,Weight!$AB$20,Weight!$AB$11,Weight!$AB$12),Weight!$AB$11)</f>
        <v>436.80687664265986</v>
      </c>
      <c r="K179">
        <f>IF(Wean!$AB$12&gt;Wean!$AB$11,BETAINV(H179,Wean!$AB$19,Wean!$AB$20,Wean!$AB$11,Wean!$AB$12),Wean!$AB$11)</f>
        <v>0.82022625234457092</v>
      </c>
      <c r="L179">
        <f>IF(Costs!$AB$12&gt;Costs!$AB$11,BETAINV(H179,Costs!$AB$19,Costs!$AB$20,Costs!$AB$11,Costs!$AB$12),Costs!$AB$11)</f>
        <v>257.85180960194413</v>
      </c>
      <c r="M179">
        <f t="shared" si="12"/>
        <v>81.481142332279148</v>
      </c>
      <c r="N179">
        <f t="shared" si="10"/>
        <v>-505.18552433438748</v>
      </c>
      <c r="O179">
        <f t="shared" si="11"/>
        <v>0.17599999999999999</v>
      </c>
    </row>
    <row r="180" spans="7:15" x14ac:dyDescent="0.2">
      <c r="G180">
        <v>177</v>
      </c>
      <c r="H180">
        <f t="shared" si="9"/>
        <v>0.17699999999999999</v>
      </c>
      <c r="I180">
        <f>IF(Price!$AB$12&gt;Price!$AB$11,BETAINV(H180,Price!$AB$19,Price!$AB$20,Price!$AB$11,Price!$AB$12),Price!$AB$11)</f>
        <v>0.94728502503016054</v>
      </c>
      <c r="J180">
        <f>IF(Weight!$AB$12&gt;Weight!$AB$11,BETAINV(H180,Weight!$AB$19,Weight!$AB$20,Weight!$AB$11,Weight!$AB$12),Weight!$AB$11)</f>
        <v>436.8584678511873</v>
      </c>
      <c r="K180">
        <f>IF(Wean!$AB$12&gt;Wean!$AB$11,BETAINV(H180,Wean!$AB$19,Wean!$AB$20,Wean!$AB$11,Wean!$AB$12),Wean!$AB$11)</f>
        <v>0.82028789096469545</v>
      </c>
      <c r="L180">
        <f>IF(Costs!$AB$12&gt;Costs!$AB$11,BETAINV(H180,Costs!$AB$19,Costs!$AB$20,Costs!$AB$11,Costs!$AB$12),Costs!$AB$11)</f>
        <v>257.94359298040558</v>
      </c>
      <c r="M180">
        <f t="shared" si="12"/>
        <v>81.515722204651183</v>
      </c>
      <c r="N180">
        <f t="shared" si="10"/>
        <v>-505.15094446201545</v>
      </c>
      <c r="O180">
        <f t="shared" si="11"/>
        <v>0.17699999999999999</v>
      </c>
    </row>
    <row r="181" spans="7:15" x14ac:dyDescent="0.2">
      <c r="G181">
        <v>178</v>
      </c>
      <c r="H181">
        <f t="shared" si="9"/>
        <v>0.17799999999999999</v>
      </c>
      <c r="I181">
        <f>IF(Price!$AB$12&gt;Price!$AB$11,BETAINV(H181,Price!$AB$19,Price!$AB$20,Price!$AB$11,Price!$AB$12),Price!$AB$11)</f>
        <v>0.94745425897935709</v>
      </c>
      <c r="J181">
        <f>IF(Weight!$AB$12&gt;Weight!$AB$11,BETAINV(H181,Weight!$AB$19,Weight!$AB$20,Weight!$AB$11,Weight!$AB$12),Weight!$AB$11)</f>
        <v>436.90991243756127</v>
      </c>
      <c r="K181">
        <f>IF(Wean!$AB$12&gt;Wean!$AB$11,BETAINV(H181,Wean!$AB$19,Wean!$AB$20,Wean!$AB$11,Wean!$AB$12),Wean!$AB$11)</f>
        <v>0.82034941979679665</v>
      </c>
      <c r="L181">
        <f>IF(Costs!$AB$12&gt;Costs!$AB$11,BETAINV(H181,Costs!$AB$19,Costs!$AB$20,Costs!$AB$11,Costs!$AB$12),Costs!$AB$11)</f>
        <v>258.03513667118267</v>
      </c>
      <c r="M181">
        <f t="shared" si="12"/>
        <v>81.550275417512466</v>
      </c>
      <c r="N181">
        <f t="shared" si="10"/>
        <v>-505.11639124915416</v>
      </c>
      <c r="O181">
        <f t="shared" si="11"/>
        <v>0.17799999999999999</v>
      </c>
    </row>
    <row r="182" spans="7:15" x14ac:dyDescent="0.2">
      <c r="G182">
        <v>179</v>
      </c>
      <c r="H182">
        <f t="shared" si="9"/>
        <v>0.17899999999999999</v>
      </c>
      <c r="I182">
        <f>IF(Price!$AB$12&gt;Price!$AB$11,BETAINV(H182,Price!$AB$19,Price!$AB$20,Price!$AB$11,Price!$AB$12),Price!$AB$11)</f>
        <v>0.94762311630493656</v>
      </c>
      <c r="J182">
        <f>IF(Weight!$AB$12&gt;Weight!$AB$11,BETAINV(H182,Weight!$AB$19,Weight!$AB$20,Weight!$AB$11,Weight!$AB$12),Weight!$AB$11)</f>
        <v>436.96121193872494</v>
      </c>
      <c r="K182">
        <f>IF(Wean!$AB$12&gt;Wean!$AB$11,BETAINV(H182,Wean!$AB$19,Wean!$AB$20,Wean!$AB$11,Wean!$AB$12),Wean!$AB$11)</f>
        <v>0.82041084006657095</v>
      </c>
      <c r="L182">
        <f>IF(Costs!$AB$12&gt;Costs!$AB$11,BETAINV(H182,Costs!$AB$19,Costs!$AB$20,Costs!$AB$11,Costs!$AB$12),Costs!$AB$11)</f>
        <v>258.12644320598497</v>
      </c>
      <c r="M182">
        <f t="shared" si="12"/>
        <v>81.584802404437028</v>
      </c>
      <c r="N182">
        <f t="shared" si="10"/>
        <v>-505.0818642622296</v>
      </c>
      <c r="O182">
        <f t="shared" si="11"/>
        <v>0.17899999999999999</v>
      </c>
    </row>
    <row r="183" spans="7:15" x14ac:dyDescent="0.2">
      <c r="G183">
        <v>180</v>
      </c>
      <c r="H183">
        <f t="shared" si="9"/>
        <v>0.18</v>
      </c>
      <c r="I183">
        <f>IF(Price!$AB$12&gt;Price!$AB$11,BETAINV(H183,Price!$AB$19,Price!$AB$20,Price!$AB$11,Price!$AB$12),Price!$AB$11)</f>
        <v>0.94779160103717708</v>
      </c>
      <c r="J183">
        <f>IF(Weight!$AB$12&gt;Weight!$AB$11,BETAINV(H183,Weight!$AB$19,Weight!$AB$20,Weight!$AB$11,Weight!$AB$12),Weight!$AB$11)</f>
        <v>437.01236786885482</v>
      </c>
      <c r="K183">
        <f>IF(Wean!$AB$12&gt;Wean!$AB$11,BETAINV(H183,Wean!$AB$19,Wean!$AB$20,Wean!$AB$11,Wean!$AB$12),Wean!$AB$11)</f>
        <v>0.82047215298296083</v>
      </c>
      <c r="L183">
        <f>IF(Costs!$AB$12&gt;Costs!$AB$11,BETAINV(H183,Costs!$AB$19,Costs!$AB$20,Costs!$AB$11,Costs!$AB$12),Costs!$AB$11)</f>
        <v>258.21751507953519</v>
      </c>
      <c r="M183">
        <f t="shared" si="12"/>
        <v>81.619303593837003</v>
      </c>
      <c r="N183">
        <f t="shared" si="10"/>
        <v>-505.04736307282963</v>
      </c>
      <c r="O183">
        <f t="shared" si="11"/>
        <v>0.18</v>
      </c>
    </row>
    <row r="184" spans="7:15" x14ac:dyDescent="0.2">
      <c r="G184">
        <v>181</v>
      </c>
      <c r="H184">
        <f t="shared" si="9"/>
        <v>0.18099999999999999</v>
      </c>
      <c r="I184">
        <f>IF(Price!$AB$12&gt;Price!$AB$11,BETAINV(H184,Price!$AB$19,Price!$AB$20,Price!$AB$11,Price!$AB$12),Price!$AB$11)</f>
        <v>0.94795971714934213</v>
      </c>
      <c r="J184">
        <f>IF(Weight!$AB$12&gt;Weight!$AB$11,BETAINV(H184,Weight!$AB$19,Weight!$AB$20,Weight!$AB$11,Weight!$AB$12),Weight!$AB$11)</f>
        <v>437.06338171983094</v>
      </c>
      <c r="K184">
        <f>IF(Wean!$AB$12&gt;Wean!$AB$11,BETAINV(H184,Wean!$AB$19,Wean!$AB$20,Wean!$AB$11,Wean!$AB$12),Wean!$AB$11)</f>
        <v>0.82053335973849117</v>
      </c>
      <c r="L184">
        <f>IF(Costs!$AB$12&gt;Costs!$AB$11,BETAINV(H184,Costs!$AB$19,Costs!$AB$20,Costs!$AB$11,Costs!$AB$12),Costs!$AB$11)</f>
        <v>258.30835475032848</v>
      </c>
      <c r="M184">
        <f t="shared" si="12"/>
        <v>81.653779409064555</v>
      </c>
      <c r="N184">
        <f t="shared" si="10"/>
        <v>-505.01288725760207</v>
      </c>
      <c r="O184">
        <f t="shared" si="11"/>
        <v>0.18099999999999999</v>
      </c>
    </row>
    <row r="185" spans="7:15" x14ac:dyDescent="0.2">
      <c r="G185">
        <v>182</v>
      </c>
      <c r="H185">
        <f t="shared" si="9"/>
        <v>0.182</v>
      </c>
      <c r="I185">
        <f>IF(Price!$AB$12&gt;Price!$AB$11,BETAINV(H185,Price!$AB$19,Price!$AB$20,Price!$AB$11,Price!$AB$12),Price!$AB$11)</f>
        <v>0.94812746855883356</v>
      </c>
      <c r="J185">
        <f>IF(Weight!$AB$12&gt;Weight!$AB$11,BETAINV(H185,Weight!$AB$19,Weight!$AB$20,Weight!$AB$11,Weight!$AB$12),Weight!$AB$11)</f>
        <v>437.114254961695</v>
      </c>
      <c r="K185">
        <f>IF(Wean!$AB$12&gt;Wean!$AB$11,BETAINV(H185,Wean!$AB$19,Wean!$AB$20,Wean!$AB$11,Wean!$AB$12),Wean!$AB$11)</f>
        <v>0.82059446150959614</v>
      </c>
      <c r="L185">
        <f>IF(Costs!$AB$12&gt;Costs!$AB$11,BETAINV(H185,Costs!$AB$19,Costs!$AB$20,Costs!$AB$11,Costs!$AB$12),Costs!$AB$11)</f>
        <v>258.3989646413728</v>
      </c>
      <c r="M185">
        <f t="shared" si="12"/>
        <v>81.688230268509699</v>
      </c>
      <c r="N185">
        <f t="shared" si="10"/>
        <v>-504.97843639815693</v>
      </c>
      <c r="O185">
        <f t="shared" si="11"/>
        <v>0.182</v>
      </c>
    </row>
    <row r="186" spans="7:15" x14ac:dyDescent="0.2">
      <c r="G186">
        <v>183</v>
      </c>
      <c r="H186">
        <f t="shared" si="9"/>
        <v>0.183</v>
      </c>
      <c r="I186">
        <f>IF(Price!$AB$12&gt;Price!$AB$11,BETAINV(H186,Price!$AB$19,Price!$AB$20,Price!$AB$11,Price!$AB$12),Price!$AB$11)</f>
        <v>0.94829485912831513</v>
      </c>
      <c r="J186">
        <f>IF(Weight!$AB$12&gt;Weight!$AB$11,BETAINV(H186,Weight!$AB$19,Weight!$AB$20,Weight!$AB$11,Weight!$AB$12),Weight!$AB$11)</f>
        <v>437.16498904309645</v>
      </c>
      <c r="K186">
        <f>IF(Wean!$AB$12&gt;Wean!$AB$11,BETAINV(H186,Wean!$AB$19,Wean!$AB$20,Wean!$AB$11,Wean!$AB$12),Wean!$AB$11)</f>
        <v>0.8206554594569383</v>
      </c>
      <c r="L186">
        <f>IF(Costs!$AB$12&gt;Costs!$AB$11,BETAINV(H186,Costs!$AB$19,Costs!$AB$20,Costs!$AB$11,Costs!$AB$12),Costs!$AB$11)</f>
        <v>258.48934714090944</v>
      </c>
      <c r="M186">
        <f t="shared" si="12"/>
        <v>81.722656585698076</v>
      </c>
      <c r="N186">
        <f t="shared" si="10"/>
        <v>-504.94401008096855</v>
      </c>
      <c r="O186">
        <f t="shared" si="11"/>
        <v>0.183</v>
      </c>
    </row>
    <row r="187" spans="7:15" x14ac:dyDescent="0.2">
      <c r="G187">
        <v>184</v>
      </c>
      <c r="H187">
        <f t="shared" si="9"/>
        <v>0.184</v>
      </c>
      <c r="I187">
        <f>IF(Price!$AB$12&gt;Price!$AB$11,BETAINV(H187,Price!$AB$19,Price!$AB$20,Price!$AB$11,Price!$AB$12),Price!$AB$11)</f>
        <v>0.94846189266680703</v>
      </c>
      <c r="J187">
        <f>IF(Weight!$AB$12&gt;Weight!$AB$11,BETAINV(H187,Weight!$AB$19,Weight!$AB$20,Weight!$AB$11,Weight!$AB$12),Weight!$AB$11)</f>
        <v>437.2155853917273</v>
      </c>
      <c r="K187">
        <f>IF(Wean!$AB$12&gt;Wean!$AB$11,BETAINV(H187,Wean!$AB$19,Wean!$AB$20,Wean!$AB$11,Wean!$AB$12),Wean!$AB$11)</f>
        <v>0.82071635472572002</v>
      </c>
      <c r="L187">
        <f>IF(Costs!$AB$12&gt;Costs!$AB$11,BETAINV(H187,Costs!$AB$19,Costs!$AB$20,Costs!$AB$11,Costs!$AB$12),Costs!$AB$11)</f>
        <v>258.57950460311622</v>
      </c>
      <c r="M187">
        <f t="shared" si="12"/>
        <v>81.757058769383946</v>
      </c>
      <c r="N187">
        <f t="shared" si="10"/>
        <v>-504.90960789728268</v>
      </c>
      <c r="O187">
        <f t="shared" si="11"/>
        <v>0.184</v>
      </c>
    </row>
    <row r="188" spans="7:15" x14ac:dyDescent="0.2">
      <c r="G188">
        <v>185</v>
      </c>
      <c r="H188">
        <f t="shared" si="9"/>
        <v>0.185</v>
      </c>
      <c r="I188">
        <f>IF(Price!$AB$12&gt;Price!$AB$11,BETAINV(H188,Price!$AB$19,Price!$AB$20,Price!$AB$11,Price!$AB$12),Price!$AB$11)</f>
        <v>0.94862857293075376</v>
      </c>
      <c r="J188">
        <f>IF(Weight!$AB$12&gt;Weight!$AB$11,BETAINV(H188,Weight!$AB$19,Weight!$AB$20,Weight!$AB$11,Weight!$AB$12),Weight!$AB$11)</f>
        <v>437.2660454147458</v>
      </c>
      <c r="K188">
        <f>IF(Wean!$AB$12&gt;Wean!$AB$11,BETAINV(H188,Wean!$AB$19,Wean!$AB$20,Wean!$AB$11,Wean!$AB$12),Wean!$AB$11)</f>
        <v>0.82077714844598704</v>
      </c>
      <c r="L188">
        <f>IF(Costs!$AB$12&gt;Costs!$AB$11,BETAINV(H188,Costs!$AB$19,Costs!$AB$20,Costs!$AB$11,Costs!$AB$12),Costs!$AB$11)</f>
        <v>258.66943934879168</v>
      </c>
      <c r="M188">
        <f t="shared" si="12"/>
        <v>81.791437223642788</v>
      </c>
      <c r="N188">
        <f t="shared" si="10"/>
        <v>-504.87522944302384</v>
      </c>
      <c r="O188">
        <f t="shared" si="11"/>
        <v>0.185</v>
      </c>
    </row>
    <row r="189" spans="7:15" x14ac:dyDescent="0.2">
      <c r="G189">
        <v>186</v>
      </c>
      <c r="H189">
        <f t="shared" si="9"/>
        <v>0.186</v>
      </c>
      <c r="I189">
        <f>IF(Price!$AB$12&gt;Price!$AB$11,BETAINV(H189,Price!$AB$19,Price!$AB$20,Price!$AB$11,Price!$AB$12),Price!$AB$11)</f>
        <v>0.94879490362506536</v>
      </c>
      <c r="J189">
        <f>IF(Weight!$AB$12&gt;Weight!$AB$11,BETAINV(H189,Weight!$AB$19,Weight!$AB$20,Weight!$AB$11,Weight!$AB$12),Weight!$AB$11)</f>
        <v>437.31637049918925</v>
      </c>
      <c r="K189">
        <f>IF(Wean!$AB$12&gt;Wean!$AB$11,BETAINV(H189,Wean!$AB$19,Wean!$AB$20,Wean!$AB$11,Wean!$AB$12),Wean!$AB$11)</f>
        <v>0.82083784173292407</v>
      </c>
      <c r="L189">
        <f>IF(Costs!$AB$12&gt;Costs!$AB$11,BETAINV(H189,Costs!$AB$19,Costs!$AB$20,Costs!$AB$11,Costs!$AB$12),Costs!$AB$11)</f>
        <v>258.75915366602294</v>
      </c>
      <c r="M189">
        <f t="shared" si="12"/>
        <v>81.825792347961226</v>
      </c>
      <c r="N189">
        <f t="shared" si="10"/>
        <v>-504.8408743187054</v>
      </c>
      <c r="O189">
        <f t="shared" si="11"/>
        <v>0.186</v>
      </c>
    </row>
    <row r="190" spans="7:15" x14ac:dyDescent="0.2">
      <c r="G190">
        <v>187</v>
      </c>
      <c r="H190">
        <f t="shared" si="9"/>
        <v>0.187</v>
      </c>
      <c r="I190">
        <f>IF(Price!$AB$12&gt;Price!$AB$11,BETAINV(H190,Price!$AB$19,Price!$AB$20,Price!$AB$11,Price!$AB$12),Price!$AB$11)</f>
        <v>0.94896088840413151</v>
      </c>
      <c r="J190">
        <f>IF(Weight!$AB$12&gt;Weight!$AB$11,BETAINV(H190,Weight!$AB$19,Weight!$AB$20,Weight!$AB$11,Weight!$AB$12),Weight!$AB$11)</f>
        <v>437.36656201237645</v>
      </c>
      <c r="K190">
        <f>IF(Wean!$AB$12&gt;Wean!$AB$11,BETAINV(H190,Wean!$AB$19,Wean!$AB$20,Wean!$AB$11,Wean!$AB$12),Wean!$AB$11)</f>
        <v>0.82089843568714416</v>
      </c>
      <c r="L190">
        <f>IF(Costs!$AB$12&gt;Costs!$AB$11,BETAINV(H190,Costs!$AB$19,Costs!$AB$20,Costs!$AB$11,Costs!$AB$12),Costs!$AB$11)</f>
        <v>258.84864981083655</v>
      </c>
      <c r="M190">
        <f t="shared" si="12"/>
        <v>81.860124537323827</v>
      </c>
      <c r="N190">
        <f t="shared" si="10"/>
        <v>-504.8065421293428</v>
      </c>
      <c r="O190">
        <f t="shared" si="11"/>
        <v>0.187</v>
      </c>
    </row>
    <row r="191" spans="7:15" x14ac:dyDescent="0.2">
      <c r="G191">
        <v>188</v>
      </c>
      <c r="H191">
        <f t="shared" si="9"/>
        <v>0.188</v>
      </c>
      <c r="I191">
        <f>IF(Price!$AB$12&gt;Price!$AB$11,BETAINV(H191,Price!$AB$19,Price!$AB$20,Price!$AB$11,Price!$AB$12),Price!$AB$11)</f>
        <v>0.94912653087281251</v>
      </c>
      <c r="J191">
        <f>IF(Weight!$AB$12&gt;Weight!$AB$11,BETAINV(H191,Weight!$AB$19,Weight!$AB$20,Weight!$AB$11,Weight!$AB$12),Weight!$AB$11)</f>
        <v>437.41662130230031</v>
      </c>
      <c r="K191">
        <f>IF(Wean!$AB$12&gt;Wean!$AB$11,BETAINV(H191,Wean!$AB$19,Wean!$AB$20,Wean!$AB$11,Wean!$AB$12),Wean!$AB$11)</f>
        <v>0.82095893139497012</v>
      </c>
      <c r="L191">
        <f>IF(Costs!$AB$12&gt;Costs!$AB$11,BETAINV(H191,Costs!$AB$19,Costs!$AB$20,Costs!$AB$11,Costs!$AB$12),Costs!$AB$11)</f>
        <v>258.93793000783256</v>
      </c>
      <c r="M191">
        <f t="shared" si="12"/>
        <v>81.894434182300017</v>
      </c>
      <c r="N191">
        <f t="shared" si="10"/>
        <v>-504.77223248436661</v>
      </c>
      <c r="O191">
        <f t="shared" si="11"/>
        <v>0.188</v>
      </c>
    </row>
    <row r="192" spans="7:15" x14ac:dyDescent="0.2">
      <c r="G192">
        <v>189</v>
      </c>
      <c r="H192">
        <f t="shared" si="9"/>
        <v>0.189</v>
      </c>
      <c r="I192">
        <f>IF(Price!$AB$12&gt;Price!$AB$11,BETAINV(H192,Price!$AB$19,Price!$AB$20,Price!$AB$11,Price!$AB$12),Price!$AB$11)</f>
        <v>0.94929183458740451</v>
      </c>
      <c r="J192">
        <f>IF(Weight!$AB$12&gt;Weight!$AB$11,BETAINV(H192,Weight!$AB$19,Weight!$AB$20,Weight!$AB$11,Weight!$AB$12),Weight!$AB$11)</f>
        <v>437.46654969801006</v>
      </c>
      <c r="K192">
        <f>IF(Wean!$AB$12&gt;Wean!$AB$11,BETAINV(H192,Wean!$AB$19,Wean!$AB$20,Wean!$AB$11,Wean!$AB$12),Wean!$AB$11)</f>
        <v>0.82101932992870974</v>
      </c>
      <c r="L192">
        <f>IF(Costs!$AB$12&gt;Costs!$AB$11,BETAINV(H192,Costs!$AB$19,Costs!$AB$20,Costs!$AB$11,Costs!$AB$12),Costs!$AB$11)</f>
        <v>259.02699645080344</v>
      </c>
      <c r="M192">
        <f t="shared" si="12"/>
        <v>81.928721669126958</v>
      </c>
      <c r="N192">
        <f t="shared" si="10"/>
        <v>-504.73794499753967</v>
      </c>
      <c r="O192">
        <f t="shared" si="11"/>
        <v>0.189</v>
      </c>
    </row>
    <row r="193" spans="7:15" x14ac:dyDescent="0.2">
      <c r="G193">
        <v>190</v>
      </c>
      <c r="H193">
        <f t="shared" si="9"/>
        <v>0.19</v>
      </c>
      <c r="I193">
        <f>IF(Price!$AB$12&gt;Price!$AB$11,BETAINV(H193,Price!$AB$19,Price!$AB$20,Price!$AB$11,Price!$AB$12),Price!$AB$11)</f>
        <v>0.94945680305658131</v>
      </c>
      <c r="J193">
        <f>IF(Weight!$AB$12&gt;Weight!$AB$11,BETAINV(H193,Weight!$AB$19,Weight!$AB$20,Weight!$AB$11,Weight!$AB$12),Weight!$AB$11)</f>
        <v>437.51634850998454</v>
      </c>
      <c r="K193">
        <f>IF(Wean!$AB$12&gt;Wean!$AB$11,BETAINV(H193,Wean!$AB$19,Wean!$AB$20,Wean!$AB$11,Wean!$AB$12),Wean!$AB$11)</f>
        <v>0.82107963234692405</v>
      </c>
      <c r="L193">
        <f>IF(Costs!$AB$12&gt;Costs!$AB$11,BETAINV(H193,Costs!$AB$19,Costs!$AB$20,Costs!$AB$11,Costs!$AB$12),Costs!$AB$11)</f>
        <v>259.11585130333771</v>
      </c>
      <c r="M193">
        <f t="shared" si="12"/>
        <v>81.962987379791457</v>
      </c>
      <c r="N193">
        <f t="shared" si="10"/>
        <v>-504.70367928687517</v>
      </c>
      <c r="O193">
        <f t="shared" si="11"/>
        <v>0.19</v>
      </c>
    </row>
    <row r="194" spans="7:15" x14ac:dyDescent="0.2">
      <c r="G194">
        <v>191</v>
      </c>
      <c r="H194">
        <f t="shared" si="9"/>
        <v>0.191</v>
      </c>
      <c r="I194">
        <f>IF(Price!$AB$12&gt;Price!$AB$11,BETAINV(H194,Price!$AB$19,Price!$AB$20,Price!$AB$11,Price!$AB$12),Price!$AB$11)</f>
        <v>0.94962143974231372</v>
      </c>
      <c r="J194">
        <f>IF(Weight!$AB$12&gt;Weight!$AB$11,BETAINV(H194,Weight!$AB$19,Weight!$AB$20,Weight!$AB$11,Weight!$AB$12),Weight!$AB$11)</f>
        <v>437.56601903049597</v>
      </c>
      <c r="K194">
        <f>IF(Wean!$AB$12&gt;Wean!$AB$11,BETAINV(H194,Wean!$AB$19,Wean!$AB$20,Wean!$AB$11,Wean!$AB$12),Wean!$AB$11)</f>
        <v>0.82113983969468918</v>
      </c>
      <c r="L194">
        <f>IF(Costs!$AB$12&gt;Costs!$AB$11,BETAINV(H194,Costs!$AB$19,Costs!$AB$20,Costs!$AB$11,Costs!$AB$12),Costs!$AB$11)</f>
        <v>259.20449669940831</v>
      </c>
      <c r="M194">
        <f t="shared" si="12"/>
        <v>81.997231692109835</v>
      </c>
      <c r="N194">
        <f t="shared" si="10"/>
        <v>-504.66943497455679</v>
      </c>
      <c r="O194">
        <f t="shared" si="11"/>
        <v>0.191</v>
      </c>
    </row>
    <row r="195" spans="7:15" x14ac:dyDescent="0.2">
      <c r="G195">
        <v>192</v>
      </c>
      <c r="H195">
        <f t="shared" si="9"/>
        <v>0.192</v>
      </c>
      <c r="I195">
        <f>IF(Price!$AB$12&gt;Price!$AB$11,BETAINV(H195,Price!$AB$19,Price!$AB$20,Price!$AB$11,Price!$AB$12),Price!$AB$11)</f>
        <v>0.94978574806076654</v>
      </c>
      <c r="J195">
        <f>IF(Weight!$AB$12&gt;Weight!$AB$11,BETAINV(H195,Weight!$AB$19,Weight!$AB$20,Weight!$AB$11,Weight!$AB$12),Weight!$AB$11)</f>
        <v>437.61556253396481</v>
      </c>
      <c r="K195">
        <f>IF(Wean!$AB$12&gt;Wean!$AB$11,BETAINV(H195,Wean!$AB$19,Wean!$AB$20,Wean!$AB$11,Wean!$AB$12),Wean!$AB$11)</f>
        <v>0.82119995300385196</v>
      </c>
      <c r="L195">
        <f>IF(Costs!$AB$12&gt;Costs!$AB$11,BETAINV(H195,Costs!$AB$19,Costs!$AB$20,Costs!$AB$11,Costs!$AB$12),Costs!$AB$11)</f>
        <v>259.29293474394689</v>
      </c>
      <c r="M195">
        <f t="shared" si="12"/>
        <v>82.031454979806256</v>
      </c>
      <c r="N195">
        <f t="shared" si="10"/>
        <v>-504.63521168686037</v>
      </c>
      <c r="O195">
        <f t="shared" si="11"/>
        <v>0.192</v>
      </c>
    </row>
    <row r="196" spans="7:15" x14ac:dyDescent="0.2">
      <c r="G196">
        <v>193</v>
      </c>
      <c r="H196">
        <f t="shared" ref="H196:H259" si="13">G196/1000</f>
        <v>0.193</v>
      </c>
      <c r="I196">
        <f>IF(Price!$AB$12&gt;Price!$AB$11,BETAINV(H196,Price!$AB$19,Price!$AB$20,Price!$AB$11,Price!$AB$12),Price!$AB$11)</f>
        <v>0.94994973138317385</v>
      </c>
      <c r="J196">
        <f>IF(Weight!$AB$12&gt;Weight!$AB$11,BETAINV(H196,Weight!$AB$19,Weight!$AB$20,Weight!$AB$11,Weight!$AB$12),Weight!$AB$11)</f>
        <v>437.66498027730597</v>
      </c>
      <c r="K196">
        <f>IF(Wean!$AB$12&gt;Wean!$AB$11,BETAINV(H196,Wean!$AB$19,Wean!$AB$20,Wean!$AB$11,Wean!$AB$12),Wean!$AB$11)</f>
        <v>0.82125997329327993</v>
      </c>
      <c r="L196">
        <f>IF(Costs!$AB$12&gt;Costs!$AB$11,BETAINV(H196,Costs!$AB$19,Costs!$AB$20,Costs!$AB$11,Costs!$AB$12),Costs!$AB$11)</f>
        <v>259.38116751340414</v>
      </c>
      <c r="M196">
        <f t="shared" si="12"/>
        <v>82.065657612588495</v>
      </c>
      <c r="N196">
        <f t="shared" ref="N196:N259" si="14">M196-$E$40-$E$43</f>
        <v>-504.60100905407813</v>
      </c>
      <c r="O196">
        <f t="shared" ref="O196:O259" si="15">H196</f>
        <v>0.193</v>
      </c>
    </row>
    <row r="197" spans="7:15" x14ac:dyDescent="0.2">
      <c r="G197">
        <v>194</v>
      </c>
      <c r="H197">
        <f t="shared" si="13"/>
        <v>0.19400000000000001</v>
      </c>
      <c r="I197">
        <f>IF(Price!$AB$12&gt;Price!$AB$11,BETAINV(H197,Price!$AB$19,Price!$AB$20,Price!$AB$11,Price!$AB$12),Price!$AB$11)</f>
        <v>0.95011339303669318</v>
      </c>
      <c r="J197">
        <f>IF(Weight!$AB$12&gt;Weight!$AB$11,BETAINV(H197,Weight!$AB$19,Weight!$AB$20,Weight!$AB$11,Weight!$AB$12),Weight!$AB$11)</f>
        <v>437.71427350026664</v>
      </c>
      <c r="K197">
        <f>IF(Wean!$AB$12&gt;Wean!$AB$11,BETAINV(H197,Wean!$AB$19,Wean!$AB$20,Wean!$AB$11,Wean!$AB$12),Wean!$AB$11)</f>
        <v>0.82131990156910506</v>
      </c>
      <c r="L197">
        <f>IF(Costs!$AB$12&gt;Costs!$AB$11,BETAINV(H197,Costs!$AB$19,Costs!$AB$20,Costs!$AB$11,Costs!$AB$12),Costs!$AB$11)</f>
        <v>259.46919705629637</v>
      </c>
      <c r="M197">
        <f t="shared" ref="M197:M260" si="16">I197*J197*K197-L197</f>
        <v>82.099839956223263</v>
      </c>
      <c r="N197">
        <f t="shared" si="14"/>
        <v>-504.56682671044337</v>
      </c>
      <c r="O197">
        <f t="shared" si="15"/>
        <v>0.19400000000000001</v>
      </c>
    </row>
    <row r="198" spans="7:15" x14ac:dyDescent="0.2">
      <c r="G198">
        <v>195</v>
      </c>
      <c r="H198">
        <f t="shared" si="13"/>
        <v>0.19500000000000001</v>
      </c>
      <c r="I198">
        <f>IF(Price!$AB$12&gt;Price!$AB$11,BETAINV(H198,Price!$AB$19,Price!$AB$20,Price!$AB$11,Price!$AB$12),Price!$AB$11)</f>
        <v>0.95027673630524001</v>
      </c>
      <c r="J198">
        <f>IF(Weight!$AB$12&gt;Weight!$AB$11,BETAINV(H198,Weight!$AB$19,Weight!$AB$20,Weight!$AB$11,Weight!$AB$12),Weight!$AB$11)</f>
        <v>437.7634434257559</v>
      </c>
      <c r="K198">
        <f>IF(Wean!$AB$12&gt;Wean!$AB$11,BETAINV(H198,Wean!$AB$19,Wean!$AB$20,Wean!$AB$11,Wean!$AB$12),Wean!$AB$11)</f>
        <v>0.8213797388249614</v>
      </c>
      <c r="L198">
        <f>IF(Costs!$AB$12&gt;Costs!$AB$11,BETAINV(H198,Costs!$AB$19,Costs!$AB$20,Costs!$AB$11,Costs!$AB$12),Costs!$AB$11)</f>
        <v>259.55702539373925</v>
      </c>
      <c r="M198">
        <f t="shared" si="16"/>
        <v>82.134002372608279</v>
      </c>
      <c r="N198">
        <f t="shared" si="14"/>
        <v>-504.53266429405835</v>
      </c>
      <c r="O198">
        <f t="shared" si="15"/>
        <v>0.19500000000000001</v>
      </c>
    </row>
    <row r="199" spans="7:15" x14ac:dyDescent="0.2">
      <c r="G199">
        <v>196</v>
      </c>
      <c r="H199">
        <f t="shared" si="13"/>
        <v>0.19600000000000001</v>
      </c>
      <c r="I199">
        <f>IF(Price!$AB$12&gt;Price!$AB$11,BETAINV(H199,Price!$AB$19,Price!$AB$20,Price!$AB$11,Price!$AB$12),Price!$AB$11)</f>
        <v>0.95043976443030165</v>
      </c>
      <c r="J199">
        <f>IF(Weight!$AB$12&gt;Weight!$AB$11,BETAINV(H199,Weight!$AB$19,Weight!$AB$20,Weight!$AB$11,Weight!$AB$12),Weight!$AB$11)</f>
        <v>437.81249126016627</v>
      </c>
      <c r="K199">
        <f>IF(Wean!$AB$12&gt;Wean!$AB$11,BETAINV(H199,Wean!$AB$19,Wean!$AB$20,Wean!$AB$11,Wean!$AB$12),Wean!$AB$11)</f>
        <v>0.82143948604221806</v>
      </c>
      <c r="L199">
        <f>IF(Costs!$AB$12&gt;Costs!$AB$11,BETAINV(H199,Costs!$AB$19,Costs!$AB$20,Costs!$AB$11,Costs!$AB$12),Costs!$AB$11)</f>
        <v>259.64465451996836</v>
      </c>
      <c r="M199">
        <f t="shared" si="16"/>
        <v>82.168145219844348</v>
      </c>
      <c r="N199">
        <f t="shared" si="14"/>
        <v>-504.49852144682228</v>
      </c>
      <c r="O199">
        <f t="shared" si="15"/>
        <v>0.19600000000000001</v>
      </c>
    </row>
    <row r="200" spans="7:15" x14ac:dyDescent="0.2">
      <c r="G200">
        <v>197</v>
      </c>
      <c r="H200">
        <f t="shared" si="13"/>
        <v>0.19700000000000001</v>
      </c>
      <c r="I200">
        <f>IF(Price!$AB$12&gt;Price!$AB$11,BETAINV(H200,Price!$AB$19,Price!$AB$20,Price!$AB$11,Price!$AB$12),Price!$AB$11)</f>
        <v>0.95060248061173247</v>
      </c>
      <c r="J200">
        <f>IF(Weight!$AB$12&gt;Weight!$AB$11,BETAINV(H200,Weight!$AB$19,Weight!$AB$20,Weight!$AB$11,Weight!$AB$12),Weight!$AB$11)</f>
        <v>437.861418193688</v>
      </c>
      <c r="K200">
        <f>IF(Wean!$AB$12&gt;Wean!$AB$11,BETAINV(H200,Wean!$AB$19,Wean!$AB$20,Wean!$AB$11,Wean!$AB$12),Wean!$AB$11)</f>
        <v>0.82149914419020609</v>
      </c>
      <c r="L200">
        <f>IF(Costs!$AB$12&gt;Costs!$AB$11,BETAINV(H200,Costs!$AB$19,Costs!$AB$20,Costs!$AB$11,Costs!$AB$12),Costs!$AB$11)</f>
        <v>259.73208640284781</v>
      </c>
      <c r="M200">
        <f t="shared" si="16"/>
        <v>82.202268852304655</v>
      </c>
      <c r="N200">
        <f t="shared" si="14"/>
        <v>-504.46439781436197</v>
      </c>
      <c r="O200">
        <f t="shared" si="15"/>
        <v>0.19700000000000001</v>
      </c>
    </row>
    <row r="201" spans="7:15" x14ac:dyDescent="0.2">
      <c r="G201">
        <v>198</v>
      </c>
      <c r="H201">
        <f t="shared" si="13"/>
        <v>0.19800000000000001</v>
      </c>
      <c r="I201">
        <f>IF(Price!$AB$12&gt;Price!$AB$11,BETAINV(H201,Price!$AB$19,Price!$AB$20,Price!$AB$11,Price!$AB$12),Price!$AB$11)</f>
        <v>0.95076488800853076</v>
      </c>
      <c r="J201">
        <f>IF(Weight!$AB$12&gt;Weight!$AB$11,BETAINV(H201,Weight!$AB$19,Weight!$AB$20,Weight!$AB$11,Weight!$AB$12),Weight!$AB$11)</f>
        <v>437.91022540061499</v>
      </c>
      <c r="K201">
        <f>IF(Wean!$AB$12&gt;Wean!$AB$11,BETAINV(H201,Wean!$AB$19,Wean!$AB$20,Wean!$AB$11,Wean!$AB$12),Wean!$AB$11)</f>
        <v>0.82155871422644056</v>
      </c>
      <c r="L201">
        <f>IF(Costs!$AB$12&gt;Costs!$AB$11,BETAINV(H201,Costs!$AB$19,Costs!$AB$20,Costs!$AB$11,Costs!$AB$12),Costs!$AB$11)</f>
        <v>259.81932298436635</v>
      </c>
      <c r="M201">
        <f t="shared" si="16"/>
        <v>82.236373620702977</v>
      </c>
      <c r="N201">
        <f t="shared" si="14"/>
        <v>-504.43029304596365</v>
      </c>
      <c r="O201">
        <f t="shared" si="15"/>
        <v>0.19800000000000001</v>
      </c>
    </row>
    <row r="202" spans="7:15" x14ac:dyDescent="0.2">
      <c r="G202">
        <v>199</v>
      </c>
      <c r="H202">
        <f t="shared" si="13"/>
        <v>0.19900000000000001</v>
      </c>
      <c r="I202">
        <f>IF(Price!$AB$12&gt;Price!$AB$11,BETAINV(H202,Price!$AB$19,Price!$AB$20,Price!$AB$11,Price!$AB$12),Price!$AB$11)</f>
        <v>0.95092698973959655</v>
      </c>
      <c r="J202">
        <f>IF(Weight!$AB$12&gt;Weight!$AB$11,BETAINV(H202,Weight!$AB$19,Weight!$AB$20,Weight!$AB$11,Weight!$AB$12),Weight!$AB$11)</f>
        <v>437.95891403964475</v>
      </c>
      <c r="K202">
        <f>IF(Wean!$AB$12&gt;Wean!$AB$11,BETAINV(H202,Wean!$AB$19,Wean!$AB$20,Wean!$AB$11,Wean!$AB$12),Wean!$AB$11)</f>
        <v>0.82161819709683703</v>
      </c>
      <c r="L202">
        <f>IF(Costs!$AB$12&gt;Costs!$AB$11,BETAINV(H202,Costs!$AB$19,Costs!$AB$20,Costs!$AB$11,Costs!$AB$12),Costs!$AB$11)</f>
        <v>259.90636618112228</v>
      </c>
      <c r="M202">
        <f t="shared" si="16"/>
        <v>82.270459872160529</v>
      </c>
      <c r="N202">
        <f t="shared" si="14"/>
        <v>-504.3962067945061</v>
      </c>
      <c r="O202">
        <f t="shared" si="15"/>
        <v>0.19900000000000001</v>
      </c>
    </row>
    <row r="203" spans="7:15" x14ac:dyDescent="0.2">
      <c r="G203">
        <v>200</v>
      </c>
      <c r="H203">
        <f t="shared" si="13"/>
        <v>0.2</v>
      </c>
      <c r="I203">
        <f>IF(Price!$AB$12&gt;Price!$AB$11,BETAINV(H203,Price!$AB$19,Price!$AB$20,Price!$AB$11,Price!$AB$12),Price!$AB$11)</f>
        <v>0.95108878888447257</v>
      </c>
      <c r="J203">
        <f>IF(Weight!$AB$12&gt;Weight!$AB$11,BETAINV(H203,Weight!$AB$19,Weight!$AB$20,Weight!$AB$11,Weight!$AB$12),Weight!$AB$11)</f>
        <v>438.00748525416986</v>
      </c>
      <c r="K203">
        <f>IF(Wean!$AB$12&gt;Wean!$AB$11,BETAINV(H203,Wean!$AB$19,Wean!$AB$20,Wean!$AB$11,Wean!$AB$12),Wean!$AB$11)</f>
        <v>0.82167759373592375</v>
      </c>
      <c r="L203">
        <f>IF(Costs!$AB$12&gt;Costs!$AB$11,BETAINV(H203,Costs!$AB$19,Costs!$AB$20,Costs!$AB$11,Costs!$AB$12),Costs!$AB$11)</f>
        <v>259.99321788479637</v>
      </c>
      <c r="M203">
        <f t="shared" si="16"/>
        <v>82.304527950270938</v>
      </c>
      <c r="N203">
        <f t="shared" si="14"/>
        <v>-504.36213871639569</v>
      </c>
      <c r="O203">
        <f t="shared" si="15"/>
        <v>0.2</v>
      </c>
    </row>
    <row r="204" spans="7:15" x14ac:dyDescent="0.2">
      <c r="G204">
        <v>201</v>
      </c>
      <c r="H204">
        <f t="shared" si="13"/>
        <v>0.20100000000000001</v>
      </c>
      <c r="I204">
        <f>IF(Price!$AB$12&gt;Price!$AB$11,BETAINV(H204,Price!$AB$19,Price!$AB$20,Price!$AB$11,Price!$AB$12),Price!$AB$11)</f>
        <v>0.95125028848406856</v>
      </c>
      <c r="J204">
        <f>IF(Weight!$AB$12&gt;Weight!$AB$11,BETAINV(H204,Weight!$AB$19,Weight!$AB$20,Weight!$AB$11,Weight!$AB$12),Weight!$AB$11)</f>
        <v>438.05594017256374</v>
      </c>
      <c r="K204">
        <f>IF(Wean!$AB$12&gt;Wean!$AB$11,BETAINV(H204,Wean!$AB$19,Wean!$AB$20,Wean!$AB$11,Wean!$AB$12),Wean!$AB$11)</f>
        <v>0.82173690506704877</v>
      </c>
      <c r="L204">
        <f>IF(Costs!$AB$12&gt;Costs!$AB$11,BETAINV(H204,Costs!$AB$19,Costs!$AB$20,Costs!$AB$11,Costs!$AB$12),Costs!$AB$11)</f>
        <v>260.07987996261443</v>
      </c>
      <c r="M204">
        <f t="shared" si="16"/>
        <v>82.33857819516453</v>
      </c>
      <c r="N204">
        <f t="shared" si="14"/>
        <v>-504.3280884715021</v>
      </c>
      <c r="O204">
        <f t="shared" si="15"/>
        <v>0.20100000000000001</v>
      </c>
    </row>
    <row r="205" spans="7:15" x14ac:dyDescent="0.2">
      <c r="G205">
        <v>202</v>
      </c>
      <c r="H205">
        <f t="shared" si="13"/>
        <v>0.20200000000000001</v>
      </c>
      <c r="I205">
        <f>IF(Price!$AB$12&gt;Price!$AB$11,BETAINV(H205,Price!$AB$19,Price!$AB$20,Price!$AB$11,Price!$AB$12),Price!$AB$11)</f>
        <v>0.95141149154136717</v>
      </c>
      <c r="J205">
        <f>IF(Weight!$AB$12&gt;Weight!$AB$11,BETAINV(H205,Weight!$AB$19,Weight!$AB$20,Weight!$AB$11,Weight!$AB$12),Weight!$AB$11)</f>
        <v>438.10427990845909</v>
      </c>
      <c r="K205">
        <f>IF(Wean!$AB$12&gt;Wean!$AB$11,BETAINV(H205,Wean!$AB$19,Wean!$AB$20,Wean!$AB$11,Wean!$AB$12),Wean!$AB$11)</f>
        <v>0.82179613200258161</v>
      </c>
      <c r="L205">
        <f>IF(Costs!$AB$12&gt;Costs!$AB$11,BETAINV(H205,Costs!$AB$19,Costs!$AB$20,Costs!$AB$11,Costs!$AB$12),Costs!$AB$11)</f>
        <v>260.16635425779867</v>
      </c>
      <c r="M205">
        <f t="shared" si="16"/>
        <v>82.37261094357001</v>
      </c>
      <c r="N205">
        <f t="shared" si="14"/>
        <v>-504.29405572309662</v>
      </c>
      <c r="O205">
        <f t="shared" si="15"/>
        <v>0.20200000000000001</v>
      </c>
    </row>
    <row r="206" spans="7:15" x14ac:dyDescent="0.2">
      <c r="G206">
        <v>203</v>
      </c>
      <c r="H206">
        <f t="shared" si="13"/>
        <v>0.20300000000000001</v>
      </c>
      <c r="I206">
        <f>IF(Price!$AB$12&gt;Price!$AB$11,BETAINV(H206,Price!$AB$19,Price!$AB$20,Price!$AB$11,Price!$AB$12),Price!$AB$11)</f>
        <v>0.95157240102211604</v>
      </c>
      <c r="J206">
        <f>IF(Weight!$AB$12&gt;Weight!$AB$11,BETAINV(H206,Weight!$AB$19,Weight!$AB$20,Weight!$AB$11,Weight!$AB$12),Weight!$AB$11)</f>
        <v>438.15250556102012</v>
      </c>
      <c r="K206">
        <f>IF(Wean!$AB$12&gt;Wean!$AB$11,BETAINV(H206,Wean!$AB$19,Wean!$AB$20,Wean!$AB$11,Wean!$AB$12),Wean!$AB$11)</f>
        <v>0.82185527544411219</v>
      </c>
      <c r="L206">
        <f>IF(Costs!$AB$12&gt;Costs!$AB$11,BETAINV(H206,Costs!$AB$19,Costs!$AB$20,Costs!$AB$11,Costs!$AB$12),Costs!$AB$11)</f>
        <v>260.25264259000863</v>
      </c>
      <c r="M206">
        <f t="shared" si="16"/>
        <v>82.406626528876586</v>
      </c>
      <c r="N206">
        <f t="shared" si="14"/>
        <v>-504.26004013779004</v>
      </c>
      <c r="O206">
        <f t="shared" si="15"/>
        <v>0.20300000000000001</v>
      </c>
    </row>
    <row r="207" spans="7:15" x14ac:dyDescent="0.2">
      <c r="G207">
        <v>204</v>
      </c>
      <c r="H207">
        <f t="shared" si="13"/>
        <v>0.20399999999999999</v>
      </c>
      <c r="I207">
        <f>IF(Price!$AB$12&gt;Price!$AB$11,BETAINV(H207,Price!$AB$19,Price!$AB$20,Price!$AB$11,Price!$AB$12),Price!$AB$11)</f>
        <v>0.95173301985550263</v>
      </c>
      <c r="J207">
        <f>IF(Weight!$AB$12&gt;Weight!$AB$11,BETAINV(H207,Weight!$AB$19,Weight!$AB$20,Weight!$AB$11,Weight!$AB$12),Weight!$AB$11)</f>
        <v>438.20061821520835</v>
      </c>
      <c r="K207">
        <f>IF(Wean!$AB$12&gt;Wean!$AB$11,BETAINV(H207,Wean!$AB$19,Wean!$AB$20,Wean!$AB$11,Wean!$AB$12),Wean!$AB$11)</f>
        <v>0.8219143362826431</v>
      </c>
      <c r="L207">
        <f>IF(Costs!$AB$12&gt;Costs!$AB$11,BETAINV(H207,Costs!$AB$19,Costs!$AB$20,Costs!$AB$11,Costs!$AB$12),Costs!$AB$11)</f>
        <v>260.33874675577238</v>
      </c>
      <c r="M207">
        <f t="shared" si="16"/>
        <v>82.440625281192922</v>
      </c>
      <c r="N207">
        <f t="shared" si="14"/>
        <v>-504.22604138547371</v>
      </c>
      <c r="O207">
        <f t="shared" si="15"/>
        <v>0.20399999999999999</v>
      </c>
    </row>
    <row r="208" spans="7:15" x14ac:dyDescent="0.2">
      <c r="G208">
        <v>205</v>
      </c>
      <c r="H208">
        <f t="shared" si="13"/>
        <v>0.20499999999999999</v>
      </c>
      <c r="I208">
        <f>IF(Price!$AB$12&gt;Price!$AB$11,BETAINV(H208,Price!$AB$19,Price!$AB$20,Price!$AB$11,Price!$AB$12),Price!$AB$11)</f>
        <v>0.95189335093481375</v>
      </c>
      <c r="J208">
        <f>IF(Weight!$AB$12&gt;Weight!$AB$11,BETAINV(H208,Weight!$AB$19,Weight!$AB$20,Weight!$AB$11,Weight!$AB$12),Weight!$AB$11)</f>
        <v>438.24861894204253</v>
      </c>
      <c r="K208">
        <f>IF(Wean!$AB$12&gt;Wean!$AB$11,BETAINV(H208,Wean!$AB$19,Wean!$AB$20,Wean!$AB$11,Wean!$AB$12),Wean!$AB$11)</f>
        <v>0.8219733153987796</v>
      </c>
      <c r="L208">
        <f>IF(Costs!$AB$12&gt;Costs!$AB$11,BETAINV(H208,Costs!$AB$19,Costs!$AB$20,Costs!$AB$11,Costs!$AB$12),Costs!$AB$11)</f>
        <v>260.42466852890749</v>
      </c>
      <c r="M208">
        <f t="shared" si="16"/>
        <v>82.474607527405965</v>
      </c>
      <c r="N208">
        <f t="shared" si="14"/>
        <v>-504.19205913926066</v>
      </c>
      <c r="O208">
        <f t="shared" si="15"/>
        <v>0.20499999999999999</v>
      </c>
    </row>
    <row r="209" spans="7:15" x14ac:dyDescent="0.2">
      <c r="G209">
        <v>206</v>
      </c>
      <c r="H209">
        <f t="shared" si="13"/>
        <v>0.20599999999999999</v>
      </c>
      <c r="I209">
        <f>IF(Price!$AB$12&gt;Price!$AB$11,BETAINV(H209,Price!$AB$19,Price!$AB$20,Price!$AB$11,Price!$AB$12),Price!$AB$11)</f>
        <v>0.95205339711808146</v>
      </c>
      <c r="J209">
        <f>IF(Weight!$AB$12&gt;Weight!$AB$11,BETAINV(H209,Weight!$AB$19,Weight!$AB$20,Weight!$AB$11,Weight!$AB$12),Weight!$AB$11)</f>
        <v>438.2965087988523</v>
      </c>
      <c r="K209">
        <f>IF(Wean!$AB$12&gt;Wean!$AB$11,BETAINV(H209,Wean!$AB$19,Wean!$AB$20,Wean!$AB$11,Wean!$AB$12),Wean!$AB$11)</f>
        <v>0.82203221366291401</v>
      </c>
      <c r="L209">
        <f>IF(Costs!$AB$12&gt;Costs!$AB$11,BETAINV(H209,Costs!$AB$19,Costs!$AB$20,Costs!$AB$11,Costs!$AB$12),Costs!$AB$11)</f>
        <v>260.51040966093228</v>
      </c>
      <c r="M209">
        <f t="shared" si="16"/>
        <v>82.508573591238815</v>
      </c>
      <c r="N209">
        <f t="shared" si="14"/>
        <v>-504.15809307542781</v>
      </c>
      <c r="O209">
        <f t="shared" si="15"/>
        <v>0.20599999999999999</v>
      </c>
    </row>
    <row r="210" spans="7:15" x14ac:dyDescent="0.2">
      <c r="G210">
        <v>207</v>
      </c>
      <c r="H210">
        <f t="shared" si="13"/>
        <v>0.20699999999999999</v>
      </c>
      <c r="I210">
        <f>IF(Price!$AB$12&gt;Price!$AB$11,BETAINV(H210,Price!$AB$19,Price!$AB$20,Price!$AB$11,Price!$AB$12),Price!$AB$11)</f>
        <v>0.9522131612287128</v>
      </c>
      <c r="J210">
        <f>IF(Weight!$AB$12&gt;Weight!$AB$11,BETAINV(H210,Weight!$AB$19,Weight!$AB$20,Weight!$AB$11,Weight!$AB$12),Weight!$AB$11)</f>
        <v>438.34428882952625</v>
      </c>
      <c r="K210">
        <f>IF(Wean!$AB$12&gt;Wean!$AB$11,BETAINV(H210,Wean!$AB$19,Wean!$AB$20,Wean!$AB$11,Wean!$AB$12),Wean!$AB$11)</f>
        <v>0.82209103193540656</v>
      </c>
      <c r="L210">
        <f>IF(Costs!$AB$12&gt;Costs!$AB$11,BETAINV(H210,Costs!$AB$19,Costs!$AB$20,Costs!$AB$11,Costs!$AB$12),Costs!$AB$11)</f>
        <v>260.59597188146853</v>
      </c>
      <c r="M210">
        <f t="shared" si="16"/>
        <v>82.542523793305577</v>
      </c>
      <c r="N210">
        <f t="shared" si="14"/>
        <v>-504.12414287336105</v>
      </c>
      <c r="O210">
        <f t="shared" si="15"/>
        <v>0.20699999999999999</v>
      </c>
    </row>
    <row r="211" spans="7:15" x14ac:dyDescent="0.2">
      <c r="G211">
        <v>208</v>
      </c>
      <c r="H211">
        <f t="shared" si="13"/>
        <v>0.20799999999999999</v>
      </c>
      <c r="I211">
        <f>IF(Price!$AB$12&gt;Price!$AB$11,BETAINV(H211,Price!$AB$19,Price!$AB$20,Price!$AB$11,Price!$AB$12),Price!$AB$11)</f>
        <v>0.9523726460561075</v>
      </c>
      <c r="J211">
        <f>IF(Weight!$AB$12&gt;Weight!$AB$11,BETAINV(H211,Weight!$AB$19,Weight!$AB$20,Weight!$AB$11,Weight!$AB$12),Weight!$AB$11)</f>
        <v>438.39196006475436</v>
      </c>
      <c r="K211">
        <f>IF(Wean!$AB$12&gt;Wean!$AB$11,BETAINV(H211,Wean!$AB$19,Wean!$AB$20,Wean!$AB$11,Wean!$AB$12),Wean!$AB$11)</f>
        <v>0.82214977106676257</v>
      </c>
      <c r="L211">
        <f>IF(Costs!$AB$12&gt;Costs!$AB$11,BETAINV(H211,Costs!$AB$19,Costs!$AB$20,Costs!$AB$11,Costs!$AB$12),Costs!$AB$11)</f>
        <v>260.68135689863402</v>
      </c>
      <c r="M211">
        <f t="shared" si="16"/>
        <v>82.576458451167525</v>
      </c>
      <c r="N211">
        <f t="shared" si="14"/>
        <v>-504.0902082154991</v>
      </c>
      <c r="O211">
        <f t="shared" si="15"/>
        <v>0.20799999999999999</v>
      </c>
    </row>
    <row r="212" spans="7:15" x14ac:dyDescent="0.2">
      <c r="G212">
        <v>209</v>
      </c>
      <c r="H212">
        <f t="shared" si="13"/>
        <v>0.20899999999999999</v>
      </c>
      <c r="I212">
        <f>IF(Price!$AB$12&gt;Price!$AB$11,BETAINV(H212,Price!$AB$19,Price!$AB$20,Price!$AB$11,Price!$AB$12),Price!$AB$11)</f>
        <v>0.95253185435625987</v>
      </c>
      <c r="J212">
        <f>IF(Weight!$AB$12&gt;Weight!$AB$11,BETAINV(H212,Weight!$AB$19,Weight!$AB$20,Weight!$AB$11,Weight!$AB$12),Weight!$AB$11)</f>
        <v>438.43952352226495</v>
      </c>
      <c r="K212">
        <f>IF(Wean!$AB$12&gt;Wean!$AB$11,BETAINV(H212,Wean!$AB$19,Wean!$AB$20,Wean!$AB$11,Wean!$AB$12),Wean!$AB$11)</f>
        <v>0.82220843189780535</v>
      </c>
      <c r="L212">
        <f>IF(Costs!$AB$12&gt;Costs!$AB$11,BETAINV(H212,Costs!$AB$19,Costs!$AB$20,Costs!$AB$11,Costs!$AB$12),Costs!$AB$11)</f>
        <v>260.76656639942735</v>
      </c>
      <c r="M212">
        <f t="shared" si="16"/>
        <v>82.610377879386192</v>
      </c>
      <c r="N212">
        <f t="shared" si="14"/>
        <v>-504.05628878728044</v>
      </c>
      <c r="O212">
        <f t="shared" si="15"/>
        <v>0.20899999999999999</v>
      </c>
    </row>
    <row r="213" spans="7:15" x14ac:dyDescent="0.2">
      <c r="G213">
        <v>210</v>
      </c>
      <c r="H213">
        <f t="shared" si="13"/>
        <v>0.21</v>
      </c>
      <c r="I213">
        <f>IF(Price!$AB$12&gt;Price!$AB$11,BETAINV(H213,Price!$AB$19,Price!$AB$20,Price!$AB$11,Price!$AB$12),Price!$AB$11)</f>
        <v>0.95269078885234904</v>
      </c>
      <c r="J213">
        <f>IF(Weight!$AB$12&gt;Weight!$AB$11,BETAINV(H213,Weight!$AB$19,Weight!$AB$20,Weight!$AB$11,Weight!$AB$12),Weight!$AB$11)</f>
        <v>438.48698020705632</v>
      </c>
      <c r="K213">
        <f>IF(Wean!$AB$12&gt;Wean!$AB$11,BETAINV(H213,Wean!$AB$19,Wean!$AB$20,Wean!$AB$11,Wean!$AB$12),Wean!$AB$11)</f>
        <v>0.82226701525984525</v>
      </c>
      <c r="L213">
        <f>IF(Costs!$AB$12&gt;Costs!$AB$11,BETAINV(H213,Costs!$AB$19,Costs!$AB$20,Costs!$AB$11,Costs!$AB$12),Costs!$AB$11)</f>
        <v>260.85160205010322</v>
      </c>
      <c r="M213">
        <f t="shared" si="16"/>
        <v>82.64428238957646</v>
      </c>
      <c r="N213">
        <f t="shared" si="14"/>
        <v>-504.02238427709017</v>
      </c>
      <c r="O213">
        <f t="shared" si="15"/>
        <v>0.21</v>
      </c>
    </row>
    <row r="214" spans="7:15" x14ac:dyDescent="0.2">
      <c r="G214">
        <v>211</v>
      </c>
      <c r="H214">
        <f t="shared" si="13"/>
        <v>0.21099999999999999</v>
      </c>
      <c r="I214">
        <f>IF(Price!$AB$12&gt;Price!$AB$11,BETAINV(H214,Price!$AB$19,Price!$AB$20,Price!$AB$11,Price!$AB$12),Price!$AB$11)</f>
        <v>0.9528494522353157</v>
      </c>
      <c r="J214">
        <f>IF(Weight!$AB$12&gt;Weight!$AB$11,BETAINV(H214,Weight!$AB$19,Weight!$AB$20,Weight!$AB$11,Weight!$AB$12),Weight!$AB$11)</f>
        <v>438.53433111162309</v>
      </c>
      <c r="K214">
        <f>IF(Wean!$AB$12&gt;Wean!$AB$11,BETAINV(H214,Wean!$AB$19,Wean!$AB$20,Wean!$AB$11,Wean!$AB$12),Wean!$AB$11)</f>
        <v>0.82232552197484532</v>
      </c>
      <c r="L214">
        <f>IF(Costs!$AB$12&gt;Costs!$AB$11,BETAINV(H214,Costs!$AB$19,Costs!$AB$20,Costs!$AB$11,Costs!$AB$12),Costs!$AB$11)</f>
        <v>260.93646549654011</v>
      </c>
      <c r="M214">
        <f t="shared" si="16"/>
        <v>82.678172290457724</v>
      </c>
      <c r="N214">
        <f t="shared" si="14"/>
        <v>-503.98849437620891</v>
      </c>
      <c r="O214">
        <f t="shared" si="15"/>
        <v>0.21099999999999999</v>
      </c>
    </row>
    <row r="215" spans="7:15" x14ac:dyDescent="0.2">
      <c r="G215">
        <v>212</v>
      </c>
      <c r="H215">
        <f t="shared" si="13"/>
        <v>0.21199999999999999</v>
      </c>
      <c r="I215">
        <f>IF(Price!$AB$12&gt;Price!$AB$11,BETAINV(H215,Price!$AB$19,Price!$AB$20,Price!$AB$11,Price!$AB$12),Price!$AB$11)</f>
        <v>0.95300784716442566</v>
      </c>
      <c r="J215">
        <f>IF(Weight!$AB$12&gt;Weight!$AB$11,BETAINV(H215,Weight!$AB$19,Weight!$AB$20,Weight!$AB$11,Weight!$AB$12),Weight!$AB$11)</f>
        <v>438.58157721617778</v>
      </c>
      <c r="K215">
        <f>IF(Wean!$AB$12&gt;Wean!$AB$11,BETAINV(H215,Wean!$AB$19,Wean!$AB$20,Wean!$AB$11,Wean!$AB$12),Wean!$AB$11)</f>
        <v>0.82238395285558397</v>
      </c>
      <c r="L215">
        <f>IF(Costs!$AB$12&gt;Costs!$AB$11,BETAINV(H215,Costs!$AB$19,Costs!$AB$20,Costs!$AB$11,Costs!$AB$12),Costs!$AB$11)</f>
        <v>261.0211583645995</v>
      </c>
      <c r="M215">
        <f t="shared" si="16"/>
        <v>82.712047887904873</v>
      </c>
      <c r="N215">
        <f t="shared" si="14"/>
        <v>-503.95461877876176</v>
      </c>
      <c r="O215">
        <f t="shared" si="15"/>
        <v>0.21199999999999999</v>
      </c>
    </row>
    <row r="216" spans="7:15" x14ac:dyDescent="0.2">
      <c r="G216">
        <v>213</v>
      </c>
      <c r="H216">
        <f t="shared" si="13"/>
        <v>0.21299999999999999</v>
      </c>
      <c r="I216">
        <f>IF(Price!$AB$12&gt;Price!$AB$11,BETAINV(H216,Price!$AB$19,Price!$AB$20,Price!$AB$11,Price!$AB$12),Price!$AB$11)</f>
        <v>0.9531659762678224</v>
      </c>
      <c r="J216">
        <f>IF(Weight!$AB$12&gt;Weight!$AB$11,BETAINV(H216,Weight!$AB$19,Weight!$AB$20,Weight!$AB$11,Weight!$AB$12),Weight!$AB$11)</f>
        <v>438.62871948886715</v>
      </c>
      <c r="K216">
        <f>IF(Wean!$AB$12&gt;Wean!$AB$11,BETAINV(H216,Wean!$AB$19,Wean!$AB$20,Wean!$AB$11,Wean!$AB$12),Wean!$AB$11)</f>
        <v>0.82244230870581259</v>
      </c>
      <c r="L216">
        <f>IF(Costs!$AB$12&gt;Costs!$AB$11,BETAINV(H216,Costs!$AB$19,Costs!$AB$20,Costs!$AB$11,Costs!$AB$12),Costs!$AB$11)</f>
        <v>261.10568226047712</v>
      </c>
      <c r="M216">
        <f t="shared" si="16"/>
        <v>82.74590948499764</v>
      </c>
      <c r="N216">
        <f t="shared" si="14"/>
        <v>-503.92075718166899</v>
      </c>
      <c r="O216">
        <f t="shared" si="15"/>
        <v>0.21299999999999999</v>
      </c>
    </row>
    <row r="217" spans="7:15" x14ac:dyDescent="0.2">
      <c r="G217">
        <v>214</v>
      </c>
      <c r="H217">
        <f t="shared" si="13"/>
        <v>0.214</v>
      </c>
      <c r="I217">
        <f>IF(Price!$AB$12&gt;Price!$AB$11,BETAINV(H217,Price!$AB$19,Price!$AB$20,Price!$AB$11,Price!$AB$12),Price!$AB$11)</f>
        <v>0.95332384214306631</v>
      </c>
      <c r="J217">
        <f>IF(Weight!$AB$12&gt;Weight!$AB$11,BETAINV(H217,Weight!$AB$19,Weight!$AB$20,Weight!$AB$11,Weight!$AB$12),Weight!$AB$11)</f>
        <v>438.67575888598401</v>
      </c>
      <c r="K217">
        <f>IF(Wean!$AB$12&gt;Wean!$AB$11,BETAINV(H217,Wean!$AB$19,Wean!$AB$20,Wean!$AB$11,Wean!$AB$12),Wean!$AB$11)</f>
        <v>0.82250059032041134</v>
      </c>
      <c r="L217">
        <f>IF(Costs!$AB$12&gt;Costs!$AB$11,BETAINV(H217,Costs!$AB$19,Costs!$AB$20,Costs!$AB$11,Costs!$AB$12),Costs!$AB$11)</f>
        <v>261.19003877104666</v>
      </c>
      <c r="M217">
        <f t="shared" si="16"/>
        <v>82.779757382068794</v>
      </c>
      <c r="N217">
        <f t="shared" si="14"/>
        <v>-503.88690928459783</v>
      </c>
      <c r="O217">
        <f t="shared" si="15"/>
        <v>0.214</v>
      </c>
    </row>
    <row r="218" spans="7:15" x14ac:dyDescent="0.2">
      <c r="G218">
        <v>215</v>
      </c>
      <c r="H218">
        <f t="shared" si="13"/>
        <v>0.215</v>
      </c>
      <c r="I218">
        <f>IF(Price!$AB$12&gt;Price!$AB$11,BETAINV(H218,Price!$AB$19,Price!$AB$20,Price!$AB$11,Price!$AB$12),Price!$AB$11)</f>
        <v>0.95348144735766338</v>
      </c>
      <c r="J218">
        <f>IF(Weight!$AB$12&gt;Weight!$AB$11,BETAINV(H218,Weight!$AB$19,Weight!$AB$20,Weight!$AB$11,Weight!$AB$12),Weight!$AB$11)</f>
        <v>438.72269635217447</v>
      </c>
      <c r="K218">
        <f>IF(Wean!$AB$12&gt;Wean!$AB$11,BETAINV(H218,Wean!$AB$19,Wean!$AB$20,Wean!$AB$11,Wean!$AB$12),Wean!$AB$11)</f>
        <v>0.82255879848554125</v>
      </c>
      <c r="L218">
        <f>IF(Costs!$AB$12&gt;Costs!$AB$11,BETAINV(H218,Costs!$AB$19,Costs!$AB$20,Costs!$AB$11,Costs!$AB$12),Costs!$AB$11)</f>
        <v>261.27422946419614</v>
      </c>
      <c r="M218">
        <f t="shared" si="16"/>
        <v>82.813591876752469</v>
      </c>
      <c r="N218">
        <f t="shared" si="14"/>
        <v>-503.85307478991416</v>
      </c>
      <c r="O218">
        <f t="shared" si="15"/>
        <v>0.215</v>
      </c>
    </row>
    <row r="219" spans="7:15" x14ac:dyDescent="0.2">
      <c r="G219">
        <v>216</v>
      </c>
      <c r="H219">
        <f t="shared" si="13"/>
        <v>0.216</v>
      </c>
      <c r="I219">
        <f>IF(Price!$AB$12&gt;Price!$AB$11,BETAINV(H219,Price!$AB$19,Price!$AB$20,Price!$AB$11,Price!$AB$12),Price!$AB$11)</f>
        <v>0.95363879444958188</v>
      </c>
      <c r="J219">
        <f>IF(Weight!$AB$12&gt;Weight!$AB$11,BETAINV(H219,Weight!$AB$19,Weight!$AB$20,Weight!$AB$11,Weight!$AB$12),Weight!$AB$11)</f>
        <v>438.76953282064028</v>
      </c>
      <c r="K219">
        <f>IF(Wean!$AB$12&gt;Wean!$AB$11,BETAINV(H219,Wean!$AB$19,Wean!$AB$20,Wean!$AB$11,Wean!$AB$12),Wean!$AB$11)</f>
        <v>0.82261693397879232</v>
      </c>
      <c r="L219">
        <f>IF(Costs!$AB$12&gt;Costs!$AB$11,BETAINV(H219,Costs!$AB$19,Costs!$AB$20,Costs!$AB$11,Costs!$AB$12),Costs!$AB$11)</f>
        <v>261.35825588915662</v>
      </c>
      <c r="M219">
        <f t="shared" si="16"/>
        <v>82.847413264029854</v>
      </c>
      <c r="N219">
        <f t="shared" si="14"/>
        <v>-503.81925340263678</v>
      </c>
      <c r="O219">
        <f t="shared" si="15"/>
        <v>0.216</v>
      </c>
    </row>
    <row r="220" spans="7:15" x14ac:dyDescent="0.2">
      <c r="G220">
        <v>217</v>
      </c>
      <c r="H220">
        <f t="shared" si="13"/>
        <v>0.217</v>
      </c>
      <c r="I220">
        <f>IF(Price!$AB$12&gt;Price!$AB$11,BETAINV(H220,Price!$AB$19,Price!$AB$20,Price!$AB$11,Price!$AB$12),Price!$AB$11)</f>
        <v>0.95379588592775832</v>
      </c>
      <c r="J220">
        <f>IF(Weight!$AB$12&gt;Weight!$AB$11,BETAINV(H220,Weight!$AB$19,Weight!$AB$20,Weight!$AB$11,Weight!$AB$12),Weight!$AB$11)</f>
        <v>438.81626921333725</v>
      </c>
      <c r="K220">
        <f>IF(Wean!$AB$12&gt;Wean!$AB$11,BETAINV(H220,Wean!$AB$19,Wean!$AB$20,Wean!$AB$11,Wean!$AB$12),Wean!$AB$11)</f>
        <v>0.82267499756932982</v>
      </c>
      <c r="L220">
        <f>IF(Costs!$AB$12&gt;Costs!$AB$11,BETAINV(H220,Costs!$AB$19,Costs!$AB$20,Costs!$AB$11,Costs!$AB$12),Costs!$AB$11)</f>
        <v>261.44211957682393</v>
      </c>
      <c r="M220">
        <f t="shared" si="16"/>
        <v>82.881221836275529</v>
      </c>
      <c r="N220">
        <f t="shared" si="14"/>
        <v>-503.7854448303911</v>
      </c>
      <c r="O220">
        <f t="shared" si="15"/>
        <v>0.217</v>
      </c>
    </row>
    <row r="221" spans="7:15" x14ac:dyDescent="0.2">
      <c r="G221">
        <v>218</v>
      </c>
      <c r="H221">
        <f t="shared" si="13"/>
        <v>0.218</v>
      </c>
      <c r="I221">
        <f>IF(Price!$AB$12&gt;Price!$AB$11,BETAINV(H221,Price!$AB$19,Price!$AB$20,Price!$AB$11,Price!$AB$12),Price!$AB$11)</f>
        <v>0.95395272427259292</v>
      </c>
      <c r="J221">
        <f>IF(Weight!$AB$12&gt;Weight!$AB$11,BETAINV(H221,Weight!$AB$19,Weight!$AB$20,Weight!$AB$11,Weight!$AB$12),Weight!$AB$11)</f>
        <v>438.86290644116895</v>
      </c>
      <c r="K221">
        <f>IF(Wean!$AB$12&gt;Wean!$AB$11,BETAINV(H221,Wean!$AB$19,Wean!$AB$20,Wean!$AB$11,Wean!$AB$12),Wean!$AB$11)</f>
        <v>0.82273299001803635</v>
      </c>
      <c r="L221">
        <f>IF(Costs!$AB$12&gt;Costs!$AB$11,BETAINV(H221,Costs!$AB$19,Costs!$AB$20,Costs!$AB$11,Costs!$AB$12),Costs!$AB$11)</f>
        <v>261.52582204007388</v>
      </c>
      <c r="M221">
        <f t="shared" si="16"/>
        <v>82.915017883301914</v>
      </c>
      <c r="N221">
        <f t="shared" si="14"/>
        <v>-503.75164878336471</v>
      </c>
      <c r="O221">
        <f t="shared" si="15"/>
        <v>0.218</v>
      </c>
    </row>
    <row r="222" spans="7:15" x14ac:dyDescent="0.2">
      <c r="G222">
        <v>219</v>
      </c>
      <c r="H222">
        <f t="shared" si="13"/>
        <v>0.219</v>
      </c>
      <c r="I222">
        <f>IF(Price!$AB$12&gt;Price!$AB$11,BETAINV(H222,Price!$AB$19,Price!$AB$20,Price!$AB$11,Price!$AB$12),Price!$AB$11)</f>
        <v>0.95410931193643389</v>
      </c>
      <c r="J222">
        <f>IF(Weight!$AB$12&gt;Weight!$AB$11,BETAINV(H222,Weight!$AB$19,Weight!$AB$20,Weight!$AB$11,Weight!$AB$12),Weight!$AB$11)</f>
        <v>438.90944540417661</v>
      </c>
      <c r="K222">
        <f>IF(Wean!$AB$12&gt;Wean!$AB$11,BETAINV(H222,Wean!$AB$19,Wean!$AB$20,Wean!$AB$11,Wean!$AB$12),Wean!$AB$11)</f>
        <v>0.82279091207765176</v>
      </c>
      <c r="L222">
        <f>IF(Costs!$AB$12&gt;Costs!$AB$11,BETAINV(H222,Costs!$AB$19,Costs!$AB$20,Costs!$AB$11,Costs!$AB$12),Costs!$AB$11)</f>
        <v>261.60936477407012</v>
      </c>
      <c r="M222">
        <f t="shared" si="16"/>
        <v>82.948801692403208</v>
      </c>
      <c r="N222">
        <f t="shared" si="14"/>
        <v>-503.71786497426342</v>
      </c>
      <c r="O222">
        <f t="shared" si="15"/>
        <v>0.219</v>
      </c>
    </row>
    <row r="223" spans="7:15" x14ac:dyDescent="0.2">
      <c r="G223">
        <v>220</v>
      </c>
      <c r="H223">
        <f t="shared" si="13"/>
        <v>0.22</v>
      </c>
      <c r="I223">
        <f>IF(Price!$AB$12&gt;Price!$AB$11,BETAINV(H223,Price!$AB$19,Price!$AB$20,Price!$AB$11,Price!$AB$12),Price!$AB$11)</f>
        <v>0.95426565134405217</v>
      </c>
      <c r="J223">
        <f>IF(Weight!$AB$12&gt;Weight!$AB$11,BETAINV(H223,Weight!$AB$19,Weight!$AB$20,Weight!$AB$11,Weight!$AB$12),Weight!$AB$11)</f>
        <v>438.95588699172475</v>
      </c>
      <c r="K223">
        <f>IF(Wean!$AB$12&gt;Wean!$AB$11,BETAINV(H223,Wean!$AB$19,Wean!$AB$20,Wean!$AB$11,Wean!$AB$12),Wean!$AB$11)</f>
        <v>0.82284876449290956</v>
      </c>
      <c r="L223">
        <f>IF(Costs!$AB$12&gt;Costs!$AB$11,BETAINV(H223,Costs!$AB$19,Costs!$AB$20,Costs!$AB$11,Costs!$AB$12),Costs!$AB$11)</f>
        <v>261.69274925656589</v>
      </c>
      <c r="M223">
        <f t="shared" si="16"/>
        <v>82.982573548398364</v>
      </c>
      <c r="N223">
        <f t="shared" si="14"/>
        <v>-503.68409311826827</v>
      </c>
      <c r="O223">
        <f t="shared" si="15"/>
        <v>0.22</v>
      </c>
    </row>
    <row r="224" spans="7:15" x14ac:dyDescent="0.2">
      <c r="G224">
        <v>221</v>
      </c>
      <c r="H224">
        <f t="shared" si="13"/>
        <v>0.221</v>
      </c>
      <c r="I224">
        <f>IF(Price!$AB$12&gt;Price!$AB$11,BETAINV(H224,Price!$AB$19,Price!$AB$20,Price!$AB$11,Price!$AB$12),Price!$AB$11)</f>
        <v>0.95442174489310616</v>
      </c>
      <c r="J224">
        <f>IF(Weight!$AB$12&gt;Weight!$AB$11,BETAINV(H224,Weight!$AB$19,Weight!$AB$20,Weight!$AB$11,Weight!$AB$12),Weight!$AB$11)</f>
        <v>439.00223208268284</v>
      </c>
      <c r="K224">
        <f>IF(Wean!$AB$12&gt;Wean!$AB$11,BETAINV(H224,Wean!$AB$19,Wean!$AB$20,Wean!$AB$11,Wean!$AB$12),Wean!$AB$11)</f>
        <v>0.82290654800067142</v>
      </c>
      <c r="L224">
        <f>IF(Costs!$AB$12&gt;Costs!$AB$11,BETAINV(H224,Costs!$AB$19,Costs!$AB$20,Costs!$AB$11,Costs!$AB$12),Costs!$AB$11)</f>
        <v>261.77597694819923</v>
      </c>
      <c r="M224">
        <f t="shared" si="16"/>
        <v>83.016333733673434</v>
      </c>
      <c r="N224">
        <f t="shared" si="14"/>
        <v>-503.65033293299319</v>
      </c>
      <c r="O224">
        <f t="shared" si="15"/>
        <v>0.221</v>
      </c>
    </row>
    <row r="225" spans="7:15" x14ac:dyDescent="0.2">
      <c r="G225">
        <v>222</v>
      </c>
      <c r="H225">
        <f t="shared" si="13"/>
        <v>0.222</v>
      </c>
      <c r="I225">
        <f>IF(Price!$AB$12&gt;Price!$AB$11,BETAINV(H225,Price!$AB$19,Price!$AB$20,Price!$AB$11,Price!$AB$12),Price!$AB$11)</f>
        <v>0.95457759495459638</v>
      </c>
      <c r="J225">
        <f>IF(Weight!$AB$12&gt;Weight!$AB$11,BETAINV(H225,Weight!$AB$19,Weight!$AB$20,Weight!$AB$11,Weight!$AB$12),Weight!$AB$11)</f>
        <v>439.04848154560335</v>
      </c>
      <c r="K225">
        <f>IF(Wean!$AB$12&gt;Wean!$AB$11,BETAINV(H225,Wean!$AB$19,Wean!$AB$20,Wean!$AB$11,Wean!$AB$12),Wean!$AB$11)</f>
        <v>0.82296426333005768</v>
      </c>
      <c r="L225">
        <f>IF(Costs!$AB$12&gt;Costs!$AB$11,BETAINV(H225,Costs!$AB$19,Costs!$AB$20,Costs!$AB$11,Costs!$AB$12),Costs!$AB$11)</f>
        <v>261.85904929278206</v>
      </c>
      <c r="M225">
        <f t="shared" si="16"/>
        <v>83.050082528222788</v>
      </c>
      <c r="N225">
        <f t="shared" si="14"/>
        <v>-503.61658413844384</v>
      </c>
      <c r="O225">
        <f t="shared" si="15"/>
        <v>0.222</v>
      </c>
    </row>
    <row r="226" spans="7:15" x14ac:dyDescent="0.2">
      <c r="G226">
        <v>223</v>
      </c>
      <c r="H226">
        <f t="shared" si="13"/>
        <v>0.223</v>
      </c>
      <c r="I226">
        <f>IF(Price!$AB$12&gt;Price!$AB$11,BETAINV(H226,Price!$AB$19,Price!$AB$20,Price!$AB$11,Price!$AB$12),Price!$AB$11)</f>
        <v>0.95473320387331084</v>
      </c>
      <c r="J226">
        <f>IF(Weight!$AB$12&gt;Weight!$AB$11,BETAINV(H226,Weight!$AB$19,Weight!$AB$20,Weight!$AB$11,Weight!$AB$12),Weight!$AB$11)</f>
        <v>439.09463623889553</v>
      </c>
      <c r="K226">
        <f>IF(Wean!$AB$12&gt;Wean!$AB$11,BETAINV(H226,Wean!$AB$19,Wean!$AB$20,Wean!$AB$11,Wean!$AB$12),Wean!$AB$11)</f>
        <v>0.82302191120257628</v>
      </c>
      <c r="L226">
        <f>IF(Costs!$AB$12&gt;Costs!$AB$11,BETAINV(H226,Costs!$AB$19,Costs!$AB$20,Costs!$AB$11,Costs!$AB$12),Costs!$AB$11)</f>
        <v>261.94196771758283</v>
      </c>
      <c r="M226">
        <f t="shared" si="16"/>
        <v>83.08382020968952</v>
      </c>
      <c r="N226">
        <f t="shared" si="14"/>
        <v>-503.58284645697711</v>
      </c>
      <c r="O226">
        <f t="shared" si="15"/>
        <v>0.223</v>
      </c>
    </row>
    <row r="227" spans="7:15" x14ac:dyDescent="0.2">
      <c r="G227">
        <v>224</v>
      </c>
      <c r="H227">
        <f t="shared" si="13"/>
        <v>0.224</v>
      </c>
      <c r="I227">
        <f>IF(Price!$AB$12&gt;Price!$AB$11,BETAINV(H227,Price!$AB$19,Price!$AB$20,Price!$AB$11,Price!$AB$12),Price!$AB$11)</f>
        <v>0.95488857396826188</v>
      </c>
      <c r="J227">
        <f>IF(Weight!$AB$12&gt;Weight!$AB$11,BETAINV(H227,Weight!$AB$19,Weight!$AB$20,Weight!$AB$11,Weight!$AB$12),Weight!$AB$11)</f>
        <v>439.14069701099629</v>
      </c>
      <c r="K227">
        <f>IF(Wean!$AB$12&gt;Wean!$AB$11,BETAINV(H227,Wean!$AB$19,Wean!$AB$20,Wean!$AB$11,Wean!$AB$12),Wean!$AB$11)</f>
        <v>0.82307949233224853</v>
      </c>
      <c r="L227">
        <f>IF(Costs!$AB$12&gt;Costs!$AB$11,BETAINV(H227,Costs!$AB$19,Costs!$AB$20,Costs!$AB$11,Costs!$AB$12),Costs!$AB$11)</f>
        <v>262.02473363360389</v>
      </c>
      <c r="M227">
        <f t="shared" si="16"/>
        <v>83.117547053405815</v>
      </c>
      <c r="N227">
        <f t="shared" si="14"/>
        <v>-503.54911961326081</v>
      </c>
      <c r="O227">
        <f t="shared" si="15"/>
        <v>0.224</v>
      </c>
    </row>
    <row r="228" spans="7:15" x14ac:dyDescent="0.2">
      <c r="G228">
        <v>225</v>
      </c>
      <c r="H228">
        <f t="shared" si="13"/>
        <v>0.22500000000000001</v>
      </c>
      <c r="I228">
        <f>IF(Price!$AB$12&gt;Price!$AB$11,BETAINV(H228,Price!$AB$19,Price!$AB$20,Price!$AB$11,Price!$AB$12),Price!$AB$11)</f>
        <v>0.95504370753311285</v>
      </c>
      <c r="J228">
        <f>IF(Weight!$AB$12&gt;Weight!$AB$11,BETAINV(H228,Weight!$AB$19,Weight!$AB$20,Weight!$AB$11,Weight!$AB$12),Weight!$AB$11)</f>
        <v>439.1866647005366</v>
      </c>
      <c r="K228">
        <f>IF(Wean!$AB$12&gt;Wean!$AB$11,BETAINV(H228,Wean!$AB$19,Wean!$AB$20,Wean!$AB$11,Wean!$AB$12),Wean!$AB$11)</f>
        <v>0.82313700742573226</v>
      </c>
      <c r="L228">
        <f>IF(Costs!$AB$12&gt;Costs!$AB$11,BETAINV(H228,Costs!$AB$19,Costs!$AB$20,Costs!$AB$11,Costs!$AB$12),Costs!$AB$11)</f>
        <v>262.10734843585266</v>
      </c>
      <c r="M228">
        <f t="shared" si="16"/>
        <v>83.151263332430972</v>
      </c>
      <c r="N228">
        <f t="shared" si="14"/>
        <v>-503.51540333423566</v>
      </c>
      <c r="O228">
        <f t="shared" si="15"/>
        <v>0.22500000000000001</v>
      </c>
    </row>
    <row r="229" spans="7:15" x14ac:dyDescent="0.2">
      <c r="G229">
        <v>226</v>
      </c>
      <c r="H229">
        <f t="shared" si="13"/>
        <v>0.22600000000000001</v>
      </c>
      <c r="I229">
        <f>IF(Price!$AB$12&gt;Price!$AB$11,BETAINV(H229,Price!$AB$19,Price!$AB$20,Price!$AB$11,Price!$AB$12),Price!$AB$11)</f>
        <v>0.95519860683659741</v>
      </c>
      <c r="J229">
        <f>IF(Weight!$AB$12&gt;Weight!$AB$11,BETAINV(H229,Weight!$AB$19,Weight!$AB$20,Weight!$AB$11,Weight!$AB$12),Weight!$AB$11)</f>
        <v>439.23254013650535</v>
      </c>
      <c r="K229">
        <f>IF(Wean!$AB$12&gt;Wean!$AB$11,BETAINV(H229,Wean!$AB$19,Wean!$AB$20,Wean!$AB$11,Wean!$AB$12),Wean!$AB$11)</f>
        <v>0.82319445718244333</v>
      </c>
      <c r="L229">
        <f>IF(Costs!$AB$12&gt;Costs!$AB$11,BETAINV(H229,Costs!$AB$19,Costs!$AB$20,Costs!$AB$11,Costs!$AB$12),Costs!$AB$11)</f>
        <v>262.18981350360707</v>
      </c>
      <c r="M229">
        <f t="shared" si="16"/>
        <v>83.184969317591026</v>
      </c>
      <c r="N229">
        <f t="shared" si="14"/>
        <v>-503.4816973490756</v>
      </c>
      <c r="O229">
        <f t="shared" si="15"/>
        <v>0.22600000000000001</v>
      </c>
    </row>
    <row r="230" spans="7:15" x14ac:dyDescent="0.2">
      <c r="G230">
        <v>227</v>
      </c>
      <c r="H230">
        <f t="shared" si="13"/>
        <v>0.22700000000000001</v>
      </c>
      <c r="I230">
        <f>IF(Price!$AB$12&gt;Price!$AB$11,BETAINV(H230,Price!$AB$19,Price!$AB$20,Price!$AB$11,Price!$AB$12),Price!$AB$11)</f>
        <v>0.9553532741229287</v>
      </c>
      <c r="J230">
        <f>IF(Weight!$AB$12&gt;Weight!$AB$11,BETAINV(H230,Weight!$AB$19,Weight!$AB$20,Weight!$AB$11,Weight!$AB$12),Weight!$AB$11)</f>
        <v>439.27832413840912</v>
      </c>
      <c r="K230">
        <f>IF(Wean!$AB$12&gt;Wean!$AB$11,BETAINV(H230,Wean!$AB$19,Wean!$AB$20,Wean!$AB$11,Wean!$AB$12),Wean!$AB$11)</f>
        <v>0.82325184229467341</v>
      </c>
      <c r="L230">
        <f>IF(Costs!$AB$12&gt;Costs!$AB$11,BETAINV(H230,Costs!$AB$19,Costs!$AB$20,Costs!$AB$11,Costs!$AB$12),Costs!$AB$11)</f>
        <v>262.27213020067609</v>
      </c>
      <c r="M230">
        <f t="shared" si="16"/>
        <v>83.218665277514958</v>
      </c>
      <c r="N230">
        <f t="shared" si="14"/>
        <v>-503.44800138915167</v>
      </c>
      <c r="O230">
        <f t="shared" si="15"/>
        <v>0.22700000000000001</v>
      </c>
    </row>
    <row r="231" spans="7:15" x14ac:dyDescent="0.2">
      <c r="G231">
        <v>228</v>
      </c>
      <c r="H231">
        <f t="shared" si="13"/>
        <v>0.22800000000000001</v>
      </c>
      <c r="I231">
        <f>IF(Price!$AB$12&gt;Price!$AB$11,BETAINV(H231,Price!$AB$19,Price!$AB$20,Price!$AB$11,Price!$AB$12),Price!$AB$11)</f>
        <v>0.95550771161220183</v>
      </c>
      <c r="J231">
        <f>IF(Weight!$AB$12&gt;Weight!$AB$11,BETAINV(H231,Weight!$AB$19,Weight!$AB$20,Weight!$AB$11,Weight!$AB$12),Weight!$AB$11)</f>
        <v>439.32401751642897</v>
      </c>
      <c r="K231">
        <f>IF(Wean!$AB$12&gt;Wean!$AB$11,BETAINV(H231,Wean!$AB$19,Wean!$AB$20,Wean!$AB$11,Wean!$AB$12),Wean!$AB$11)</f>
        <v>0.82330916344770633</v>
      </c>
      <c r="L231">
        <f>IF(Costs!$AB$12&gt;Costs!$AB$11,BETAINV(H231,Costs!$AB$19,Costs!$AB$20,Costs!$AB$11,Costs!$AB$12),Costs!$AB$11)</f>
        <v>262.35429987565425</v>
      </c>
      <c r="M231">
        <f t="shared" si="16"/>
        <v>83.252351478672608</v>
      </c>
      <c r="N231">
        <f t="shared" si="14"/>
        <v>-503.41431518799402</v>
      </c>
      <c r="O231">
        <f t="shared" si="15"/>
        <v>0.22800000000000001</v>
      </c>
    </row>
    <row r="232" spans="7:15" x14ac:dyDescent="0.2">
      <c r="G232">
        <v>229</v>
      </c>
      <c r="H232">
        <f t="shared" si="13"/>
        <v>0.22900000000000001</v>
      </c>
      <c r="I232">
        <f>IF(Price!$AB$12&gt;Price!$AB$11,BETAINV(H232,Price!$AB$19,Price!$AB$20,Price!$AB$11,Price!$AB$12),Price!$AB$11)</f>
        <v>0.95566192150078744</v>
      </c>
      <c r="J232">
        <f>IF(Weight!$AB$12&gt;Weight!$AB$11,BETAINV(H232,Weight!$AB$19,Weight!$AB$20,Weight!$AB$11,Weight!$AB$12),Weight!$AB$11)</f>
        <v>439.36962107157399</v>
      </c>
      <c r="K232">
        <f>IF(Wean!$AB$12&gt;Wean!$AB$11,BETAINV(H232,Wean!$AB$19,Wean!$AB$20,Wean!$AB$11,Wean!$AB$12),Wean!$AB$11)</f>
        <v>0.8233664213199321</v>
      </c>
      <c r="L232">
        <f>IF(Costs!$AB$12&gt;Costs!$AB$11,BETAINV(H232,Costs!$AB$19,Costs!$AB$20,Costs!$AB$11,Costs!$AB$12),Costs!$AB$11)</f>
        <v>262.43632386217166</v>
      </c>
      <c r="M232">
        <f t="shared" si="16"/>
        <v>83.286028185410146</v>
      </c>
      <c r="N232">
        <f t="shared" si="14"/>
        <v>-503.38063848125648</v>
      </c>
      <c r="O232">
        <f t="shared" si="15"/>
        <v>0.22900000000000001</v>
      </c>
    </row>
    <row r="233" spans="7:15" x14ac:dyDescent="0.2">
      <c r="G233">
        <v>230</v>
      </c>
      <c r="H233">
        <f t="shared" si="13"/>
        <v>0.23</v>
      </c>
      <c r="I233">
        <f>IF(Price!$AB$12&gt;Price!$AB$11,BETAINV(H233,Price!$AB$19,Price!$AB$20,Price!$AB$11,Price!$AB$12),Price!$AB$11)</f>
        <v>0.95581590596171717</v>
      </c>
      <c r="J233">
        <f>IF(Weight!$AB$12&gt;Weight!$AB$11,BETAINV(H233,Weight!$AB$19,Weight!$AB$20,Weight!$AB$11,Weight!$AB$12),Weight!$AB$11)</f>
        <v>439.41513559583143</v>
      </c>
      <c r="K233">
        <f>IF(Wean!$AB$12&gt;Wean!$AB$11,BETAINV(H233,Wean!$AB$19,Wean!$AB$20,Wean!$AB$11,Wean!$AB$12),Wean!$AB$11)</f>
        <v>0.82342361658295815</v>
      </c>
      <c r="L233">
        <f>IF(Costs!$AB$12&gt;Costs!$AB$11,BETAINV(H233,Costs!$AB$19,Costs!$AB$20,Costs!$AB$11,Costs!$AB$12),Costs!$AB$11)</f>
        <v>262.51820347913821</v>
      </c>
      <c r="M233">
        <f t="shared" si="16"/>
        <v>83.319695659985882</v>
      </c>
      <c r="N233">
        <f t="shared" si="14"/>
        <v>-503.34697100668075</v>
      </c>
      <c r="O233">
        <f t="shared" si="15"/>
        <v>0.23</v>
      </c>
    </row>
    <row r="234" spans="7:15" x14ac:dyDescent="0.2">
      <c r="G234">
        <v>231</v>
      </c>
      <c r="H234">
        <f t="shared" si="13"/>
        <v>0.23100000000000001</v>
      </c>
      <c r="I234">
        <f>IF(Price!$AB$12&gt;Price!$AB$11,BETAINV(H234,Price!$AB$19,Price!$AB$20,Price!$AB$11,Price!$AB$12),Price!$AB$11)</f>
        <v>0.95596966714506171</v>
      </c>
      <c r="J234">
        <f>IF(Weight!$AB$12&gt;Weight!$AB$11,BETAINV(H234,Weight!$AB$19,Weight!$AB$20,Weight!$AB$11,Weight!$AB$12),Weight!$AB$11)</f>
        <v>439.46056187231443</v>
      </c>
      <c r="K234">
        <f>IF(Wean!$AB$12&gt;Wean!$AB$11,BETAINV(H234,Wean!$AB$19,Wean!$AB$20,Wean!$AB$11,Wean!$AB$12),Wean!$AB$11)</f>
        <v>0.82348074990171893</v>
      </c>
      <c r="L234">
        <f>IF(Costs!$AB$12&gt;Costs!$AB$11,BETAINV(H234,Costs!$AB$19,Costs!$AB$20,Costs!$AB$11,Costs!$AB$12),Costs!$AB$11)</f>
        <v>262.59994003098336</v>
      </c>
      <c r="M234">
        <f t="shared" si="16"/>
        <v>83.353354162605171</v>
      </c>
      <c r="N234">
        <f t="shared" si="14"/>
        <v>-503.31331250406146</v>
      </c>
      <c r="O234">
        <f t="shared" si="15"/>
        <v>0.23100000000000001</v>
      </c>
    </row>
    <row r="235" spans="7:15" x14ac:dyDescent="0.2">
      <c r="G235">
        <v>232</v>
      </c>
      <c r="H235">
        <f t="shared" si="13"/>
        <v>0.23200000000000001</v>
      </c>
      <c r="I235">
        <f>IF(Price!$AB$12&gt;Price!$AB$11,BETAINV(H235,Price!$AB$19,Price!$AB$20,Price!$AB$11,Price!$AB$12),Price!$AB$11)</f>
        <v>0.95612320717830168</v>
      </c>
      <c r="J235">
        <f>IF(Weight!$AB$12&gt;Weight!$AB$11,BETAINV(H235,Weight!$AB$19,Weight!$AB$20,Weight!$AB$11,Weight!$AB$12),Weight!$AB$11)</f>
        <v>439.50590067540594</v>
      </c>
      <c r="K235">
        <f>IF(Wean!$AB$12&gt;Wean!$AB$11,BETAINV(H235,Wean!$AB$19,Wean!$AB$20,Wean!$AB$11,Wean!$AB$12),Wean!$AB$11)</f>
        <v>0.82353782193458314</v>
      </c>
      <c r="L235">
        <f>IF(Costs!$AB$12&gt;Costs!$AB$11,BETAINV(H235,Costs!$AB$19,Costs!$AB$20,Costs!$AB$11,Costs!$AB$12),Costs!$AB$11)</f>
        <v>262.68153480789113</v>
      </c>
      <c r="M235">
        <f t="shared" si="16"/>
        <v>83.38700395145429</v>
      </c>
      <c r="N235">
        <f t="shared" si="14"/>
        <v>-503.27966271521234</v>
      </c>
      <c r="O235">
        <f t="shared" si="15"/>
        <v>0.23200000000000001</v>
      </c>
    </row>
    <row r="236" spans="7:15" x14ac:dyDescent="0.2">
      <c r="G236">
        <v>233</v>
      </c>
      <c r="H236">
        <f t="shared" si="13"/>
        <v>0.23300000000000001</v>
      </c>
      <c r="I236">
        <f>IF(Price!$AB$12&gt;Price!$AB$11,BETAINV(H236,Price!$AB$19,Price!$AB$20,Price!$AB$11,Price!$AB$12),Price!$AB$11)</f>
        <v>0.95627652816669073</v>
      </c>
      <c r="J236">
        <f>IF(Weight!$AB$12&gt;Weight!$AB$11,BETAINV(H236,Weight!$AB$19,Weight!$AB$20,Weight!$AB$11,Weight!$AB$12),Weight!$AB$11)</f>
        <v>439.55115277090022</v>
      </c>
      <c r="K236">
        <f>IF(Wean!$AB$12&gt;Wean!$AB$11,BETAINV(H236,Wean!$AB$19,Wean!$AB$20,Wean!$AB$11,Wean!$AB$12),Wean!$AB$11)</f>
        <v>0.82359483333345884</v>
      </c>
      <c r="L236">
        <f>IF(Costs!$AB$12&gt;Costs!$AB$11,BETAINV(H236,Costs!$AB$19,Costs!$AB$20,Costs!$AB$11,Costs!$AB$12),Costs!$AB$11)</f>
        <v>262.76298908602973</v>
      </c>
      <c r="M236">
        <f t="shared" si="16"/>
        <v>83.420645282734313</v>
      </c>
      <c r="N236">
        <f t="shared" si="14"/>
        <v>-503.24602138393232</v>
      </c>
      <c r="O236">
        <f t="shared" si="15"/>
        <v>0.23300000000000001</v>
      </c>
    </row>
    <row r="237" spans="7:15" x14ac:dyDescent="0.2">
      <c r="G237">
        <v>234</v>
      </c>
      <c r="H237">
        <f t="shared" si="13"/>
        <v>0.23400000000000001</v>
      </c>
      <c r="I237">
        <f>IF(Price!$AB$12&gt;Price!$AB$11,BETAINV(H237,Price!$AB$19,Price!$AB$20,Price!$AB$11,Price!$AB$12),Price!$AB$11)</f>
        <v>0.95642963219361132</v>
      </c>
      <c r="J237">
        <f>IF(Weight!$AB$12&gt;Weight!$AB$11,BETAINV(H237,Weight!$AB$19,Weight!$AB$20,Weight!$AB$11,Weight!$AB$12),Weight!$AB$11)</f>
        <v>439.59631891614157</v>
      </c>
      <c r="K237">
        <f>IF(Wean!$AB$12&gt;Wean!$AB$11,BETAINV(H237,Wean!$AB$19,Wean!$AB$20,Wean!$AB$11,Wean!$AB$12),Wean!$AB$11)</f>
        <v>0.82365178474389655</v>
      </c>
      <c r="L237">
        <f>IF(Costs!$AB$12&gt;Costs!$AB$11,BETAINV(H237,Costs!$AB$19,Costs!$AB$20,Costs!$AB$11,Costs!$AB$12),Costs!$AB$11)</f>
        <v>262.8443041277776</v>
      </c>
      <c r="M237">
        <f t="shared" si="16"/>
        <v>83.45427841069403</v>
      </c>
      <c r="N237">
        <f t="shared" si="14"/>
        <v>-503.2123882559726</v>
      </c>
      <c r="O237">
        <f t="shared" si="15"/>
        <v>0.23400000000000001</v>
      </c>
    </row>
    <row r="238" spans="7:15" x14ac:dyDescent="0.2">
      <c r="G238">
        <v>235</v>
      </c>
      <c r="H238">
        <f t="shared" si="13"/>
        <v>0.23499999999999999</v>
      </c>
      <c r="I238">
        <f>IF(Price!$AB$12&gt;Price!$AB$11,BETAINV(H238,Price!$AB$19,Price!$AB$20,Price!$AB$11,Price!$AB$12),Price!$AB$11)</f>
        <v>0.9565825213209237</v>
      </c>
      <c r="J238">
        <f>IF(Weight!$AB$12&gt;Weight!$AB$11,BETAINV(H238,Weight!$AB$19,Weight!$AB$20,Weight!$AB$11,Weight!$AB$12),Weight!$AB$11)</f>
        <v>439.64139986015999</v>
      </c>
      <c r="K238">
        <f>IF(Wean!$AB$12&gt;Wean!$AB$11,BETAINV(H238,Wean!$AB$19,Wean!$AB$20,Wean!$AB$11,Wean!$AB$12),Wean!$AB$11)</f>
        <v>0.82370867680519022</v>
      </c>
      <c r="L238">
        <f>IF(Costs!$AB$12&gt;Costs!$AB$11,BETAINV(H238,Costs!$AB$19,Costs!$AB$20,Costs!$AB$11,Costs!$AB$12),Costs!$AB$11)</f>
        <v>262.92548118194395</v>
      </c>
      <c r="M238">
        <f t="shared" si="16"/>
        <v>83.487903587662117</v>
      </c>
      <c r="N238">
        <f t="shared" si="14"/>
        <v>-503.17876307900451</v>
      </c>
      <c r="O238">
        <f t="shared" si="15"/>
        <v>0.23499999999999999</v>
      </c>
    </row>
    <row r="239" spans="7:15" x14ac:dyDescent="0.2">
      <c r="G239">
        <v>236</v>
      </c>
      <c r="H239">
        <f t="shared" si="13"/>
        <v>0.23599999999999999</v>
      </c>
      <c r="I239">
        <f>IF(Price!$AB$12&gt;Price!$AB$11,BETAINV(H239,Price!$AB$19,Price!$AB$20,Price!$AB$11,Price!$AB$12),Price!$AB$11)</f>
        <v>0.95673519758930869</v>
      </c>
      <c r="J239">
        <f>IF(Weight!$AB$12&gt;Weight!$AB$11,BETAINV(H239,Weight!$AB$19,Weight!$AB$20,Weight!$AB$11,Weight!$AB$12),Weight!$AB$11)</f>
        <v>439.68639634380418</v>
      </c>
      <c r="K239">
        <f>IF(Wean!$AB$12&gt;Wean!$AB$11,BETAINV(H239,Wean!$AB$19,Wean!$AB$20,Wean!$AB$11,Wean!$AB$12),Wean!$AB$11)</f>
        <v>0.82376551015047694</v>
      </c>
      <c r="L239">
        <f>IF(Costs!$AB$12&gt;Costs!$AB$11,BETAINV(H239,Costs!$AB$19,Costs!$AB$20,Costs!$AB$11,Costs!$AB$12),Costs!$AB$11)</f>
        <v>263.00652148398598</v>
      </c>
      <c r="M239">
        <f t="shared" si="16"/>
        <v>83.521521064078911</v>
      </c>
      <c r="N239">
        <f t="shared" si="14"/>
        <v>-503.14514560258772</v>
      </c>
      <c r="O239">
        <f t="shared" si="15"/>
        <v>0.23599999999999999</v>
      </c>
    </row>
    <row r="240" spans="7:15" x14ac:dyDescent="0.2">
      <c r="G240">
        <v>237</v>
      </c>
      <c r="H240">
        <f t="shared" si="13"/>
        <v>0.23699999999999999</v>
      </c>
      <c r="I240">
        <f>IF(Price!$AB$12&gt;Price!$AB$11,BETAINV(H240,Price!$AB$19,Price!$AB$20,Price!$AB$11,Price!$AB$12),Price!$AB$11)</f>
        <v>0.95688766301860284</v>
      </c>
      <c r="J240">
        <f>IF(Weight!$AB$12&gt;Weight!$AB$11,BETAINV(H240,Weight!$AB$19,Weight!$AB$20,Weight!$AB$11,Weight!$AB$12),Weight!$AB$11)</f>
        <v>439.73130909987219</v>
      </c>
      <c r="K240">
        <f>IF(Wean!$AB$12&gt;Wean!$AB$11,BETAINV(H240,Wean!$AB$19,Wean!$AB$20,Wean!$AB$11,Wean!$AB$12),Wean!$AB$11)</f>
        <v>0.82382228540683378</v>
      </c>
      <c r="L240">
        <f>IF(Costs!$AB$12&gt;Costs!$AB$11,BETAINV(H240,Costs!$AB$19,Costs!$AB$20,Costs!$AB$11,Costs!$AB$12),Costs!$AB$11)</f>
        <v>263.08742625622051</v>
      </c>
      <c r="M240">
        <f t="shared" si="16"/>
        <v>83.555131088528071</v>
      </c>
      <c r="N240">
        <f t="shared" si="14"/>
        <v>-503.11153557813856</v>
      </c>
      <c r="O240">
        <f t="shared" si="15"/>
        <v>0.23699999999999999</v>
      </c>
    </row>
    <row r="241" spans="7:15" x14ac:dyDescent="0.2">
      <c r="G241">
        <v>238</v>
      </c>
      <c r="H241">
        <f t="shared" si="13"/>
        <v>0.23799999999999999</v>
      </c>
      <c r="I241">
        <f>IF(Price!$AB$12&gt;Price!$AB$11,BETAINV(H241,Price!$AB$19,Price!$AB$20,Price!$AB$11,Price!$AB$12),Price!$AB$11)</f>
        <v>0.9570399196081274</v>
      </c>
      <c r="J241">
        <f>IF(Weight!$AB$12&gt;Weight!$AB$11,BETAINV(H241,Weight!$AB$19,Weight!$AB$20,Weight!$AB$11,Weight!$AB$12),Weight!$AB$11)</f>
        <v>439.77613885323916</v>
      </c>
      <c r="K241">
        <f>IF(Wean!$AB$12&gt;Wean!$AB$11,BETAINV(H241,Wean!$AB$19,Wean!$AB$20,Wean!$AB$11,Wean!$AB$12),Wean!$AB$11)</f>
        <v>0.82387900319537344</v>
      </c>
      <c r="L241">
        <f>IF(Costs!$AB$12&gt;Costs!$AB$11,BETAINV(H241,Costs!$AB$19,Costs!$AB$20,Costs!$AB$11,Costs!$AB$12),Costs!$AB$11)</f>
        <v>263.16819670803284</v>
      </c>
      <c r="M241">
        <f t="shared" si="16"/>
        <v>83.588733907766709</v>
      </c>
      <c r="N241">
        <f t="shared" si="14"/>
        <v>-503.07793275889992</v>
      </c>
      <c r="O241">
        <f t="shared" si="15"/>
        <v>0.23799999999999999</v>
      </c>
    </row>
    <row r="242" spans="7:15" x14ac:dyDescent="0.2">
      <c r="G242">
        <v>239</v>
      </c>
      <c r="H242">
        <f t="shared" si="13"/>
        <v>0.23899999999999999</v>
      </c>
      <c r="I242">
        <f>IF(Price!$AB$12&gt;Price!$AB$11,BETAINV(H242,Price!$AB$19,Price!$AB$20,Price!$AB$11,Price!$AB$12),Price!$AB$11)</f>
        <v>0.95719196933701145</v>
      </c>
      <c r="J242">
        <f>IF(Weight!$AB$12&gt;Weight!$AB$11,BETAINV(H242,Weight!$AB$19,Weight!$AB$20,Weight!$AB$11,Weight!$AB$12),Weight!$AB$11)</f>
        <v>439.82088632098265</v>
      </c>
      <c r="K242">
        <f>IF(Wean!$AB$12&gt;Wean!$AB$11,BETAINV(H242,Wean!$AB$19,Wean!$AB$20,Wean!$AB$11,Wean!$AB$12),Wean!$AB$11)</f>
        <v>0.8239356641313379</v>
      </c>
      <c r="L242">
        <f>IF(Costs!$AB$12&gt;Costs!$AB$11,BETAINV(H242,Costs!$AB$19,Costs!$AB$20,Costs!$AB$11,Costs!$AB$12),Costs!$AB$11)</f>
        <v>263.24883403608072</v>
      </c>
      <c r="M242">
        <f t="shared" si="16"/>
        <v>83.62232976675557</v>
      </c>
      <c r="N242">
        <f t="shared" si="14"/>
        <v>-503.04433689991106</v>
      </c>
      <c r="O242">
        <f t="shared" si="15"/>
        <v>0.23899999999999999</v>
      </c>
    </row>
    <row r="243" spans="7:15" x14ac:dyDescent="0.2">
      <c r="G243">
        <v>240</v>
      </c>
      <c r="H243">
        <f t="shared" si="13"/>
        <v>0.24</v>
      </c>
      <c r="I243">
        <f>IF(Price!$AB$12&gt;Price!$AB$11,BETAINV(H243,Price!$AB$19,Price!$AB$20,Price!$AB$11,Price!$AB$12),Price!$AB$11)</f>
        <v>0.95734381416450787</v>
      </c>
      <c r="J243">
        <f>IF(Weight!$AB$12&gt;Weight!$AB$11,BETAINV(H243,Weight!$AB$19,Weight!$AB$20,Weight!$AB$11,Weight!$AB$12),Weight!$AB$11)</f>
        <v>439.86555221250563</v>
      </c>
      <c r="K243">
        <f>IF(Wean!$AB$12&gt;Wean!$AB$11,BETAINV(H243,Wean!$AB$19,Wean!$AB$20,Wean!$AB$11,Wean!$AB$12),Wean!$AB$11)</f>
        <v>0.82399226882419008</v>
      </c>
      <c r="L243">
        <f>IF(Costs!$AB$12&gt;Costs!$AB$11,BETAINV(H243,Costs!$AB$19,Costs!$AB$20,Costs!$AB$11,Costs!$AB$12),Costs!$AB$11)</f>
        <v>263.32933942449438</v>
      </c>
      <c r="M243">
        <f t="shared" si="16"/>
        <v>83.655918908688761</v>
      </c>
      <c r="N243">
        <f t="shared" si="14"/>
        <v>-503.01074775797787</v>
      </c>
      <c r="O243">
        <f t="shared" si="15"/>
        <v>0.24</v>
      </c>
    </row>
    <row r="244" spans="7:15" x14ac:dyDescent="0.2">
      <c r="G244">
        <v>241</v>
      </c>
      <c r="H244">
        <f t="shared" si="13"/>
        <v>0.24099999999999999</v>
      </c>
      <c r="I244">
        <f>IF(Price!$AB$12&gt;Price!$AB$11,BETAINV(H244,Price!$AB$19,Price!$AB$20,Price!$AB$11,Price!$AB$12),Price!$AB$11)</f>
        <v>0.95749545603030473</v>
      </c>
      <c r="J244">
        <f>IF(Weight!$AB$12&gt;Weight!$AB$11,BETAINV(H244,Weight!$AB$19,Weight!$AB$20,Weight!$AB$11,Weight!$AB$12),Weight!$AB$11)</f>
        <v>439.91013722965698</v>
      </c>
      <c r="K244">
        <f>IF(Wean!$AB$12&gt;Wean!$AB$11,BETAINV(H244,Wean!$AB$19,Wean!$AB$20,Wean!$AB$11,Wean!$AB$12),Wean!$AB$11)</f>
        <v>0.82404881787770456</v>
      </c>
      <c r="L244">
        <f>IF(Costs!$AB$12&gt;Costs!$AB$11,BETAINV(H244,Costs!$AB$19,Costs!$AB$20,Costs!$AB$11,Costs!$AB$12),Costs!$AB$11)</f>
        <v>263.40971404507292</v>
      </c>
      <c r="M244">
        <f t="shared" si="16"/>
        <v>83.68950157502303</v>
      </c>
      <c r="N244">
        <f t="shared" si="14"/>
        <v>-502.9771650916436</v>
      </c>
      <c r="O244">
        <f t="shared" si="15"/>
        <v>0.24099999999999999</v>
      </c>
    </row>
    <row r="245" spans="7:15" x14ac:dyDescent="0.2">
      <c r="G245">
        <v>242</v>
      </c>
      <c r="H245">
        <f t="shared" si="13"/>
        <v>0.24199999999999999</v>
      </c>
      <c r="I245">
        <f>IF(Price!$AB$12&gt;Price!$AB$11,BETAINV(H245,Price!$AB$19,Price!$AB$20,Price!$AB$11,Price!$AB$12),Price!$AB$11)</f>
        <v>0.95764689685482862</v>
      </c>
      <c r="J245">
        <f>IF(Weight!$AB$12&gt;Weight!$AB$11,BETAINV(H245,Weight!$AB$19,Weight!$AB$20,Weight!$AB$11,Weight!$AB$12),Weight!$AB$11)</f>
        <v>439.95464206684971</v>
      </c>
      <c r="K245">
        <f>IF(Wean!$AB$12&gt;Wean!$AB$11,BETAINV(H245,Wean!$AB$19,Wean!$AB$20,Wean!$AB$11,Wean!$AB$12),Wean!$AB$11)</f>
        <v>0.82410531189005543</v>
      </c>
      <c r="L245">
        <f>IF(Costs!$AB$12&gt;Costs!$AB$11,BETAINV(H245,Costs!$AB$19,Costs!$AB$20,Costs!$AB$11,Costs!$AB$12),Costs!$AB$11)</f>
        <v>263.48995905747688</v>
      </c>
      <c r="M245">
        <f t="shared" si="16"/>
        <v>83.723078005505783</v>
      </c>
      <c r="N245">
        <f t="shared" si="14"/>
        <v>-502.94358866116085</v>
      </c>
      <c r="O245">
        <f t="shared" si="15"/>
        <v>0.24199999999999999</v>
      </c>
    </row>
    <row r="246" spans="7:15" x14ac:dyDescent="0.2">
      <c r="G246">
        <v>243</v>
      </c>
      <c r="H246">
        <f t="shared" si="13"/>
        <v>0.24299999999999999</v>
      </c>
      <c r="I246">
        <f>IF(Price!$AB$12&gt;Price!$AB$11,BETAINV(H246,Price!$AB$19,Price!$AB$20,Price!$AB$11,Price!$AB$12),Price!$AB$11)</f>
        <v>0.95779813853954465</v>
      </c>
      <c r="J246">
        <f>IF(Weight!$AB$12&gt;Weight!$AB$11,BETAINV(H246,Weight!$AB$19,Weight!$AB$20,Weight!$AB$11,Weight!$AB$12),Weight!$AB$11)</f>
        <v>439.99906741117661</v>
      </c>
      <c r="K246">
        <f>IF(Wean!$AB$12&gt;Wean!$AB$11,BETAINV(H246,Wean!$AB$19,Wean!$AB$20,Wean!$AB$11,Wean!$AB$12),Wean!$AB$11)</f>
        <v>0.82416175145390358</v>
      </c>
      <c r="L246">
        <f>IF(Costs!$AB$12&gt;Costs!$AB$11,BETAINV(H246,Costs!$AB$19,Costs!$AB$20,Costs!$AB$11,Costs!$AB$12),Costs!$AB$11)</f>
        <v>263.57007560941724</v>
      </c>
      <c r="M246">
        <f t="shared" si="16"/>
        <v>83.756648438203285</v>
      </c>
      <c r="N246">
        <f t="shared" si="14"/>
        <v>-502.91001822846334</v>
      </c>
      <c r="O246">
        <f t="shared" si="15"/>
        <v>0.24299999999999999</v>
      </c>
    </row>
    <row r="247" spans="7:15" x14ac:dyDescent="0.2">
      <c r="G247">
        <v>244</v>
      </c>
      <c r="H247">
        <f t="shared" si="13"/>
        <v>0.24399999999999999</v>
      </c>
      <c r="I247">
        <f>IF(Price!$AB$12&gt;Price!$AB$11,BETAINV(H247,Price!$AB$19,Price!$AB$20,Price!$AB$11,Price!$AB$12),Price!$AB$11)</f>
        <v>0.95794918296724907</v>
      </c>
      <c r="J247">
        <f>IF(Weight!$AB$12&gt;Weight!$AB$11,BETAINV(H247,Weight!$AB$19,Weight!$AB$20,Weight!$AB$11,Weight!$AB$12),Weight!$AB$11)</f>
        <v>440.04341394252418</v>
      </c>
      <c r="K247">
        <f>IF(Wean!$AB$12&gt;Wean!$AB$11,BETAINV(H247,Wean!$AB$19,Wean!$AB$20,Wean!$AB$11,Wean!$AB$12),Wean!$AB$11)</f>
        <v>0.82421813715648184</v>
      </c>
      <c r="L247">
        <f>IF(Costs!$AB$12&gt;Costs!$AB$11,BETAINV(H247,Costs!$AB$19,Costs!$AB$20,Costs!$AB$11,Costs!$AB$12),Costs!$AB$11)</f>
        <v>263.65006483684027</v>
      </c>
      <c r="M247">
        <f t="shared" si="16"/>
        <v>83.790213109528679</v>
      </c>
      <c r="N247">
        <f t="shared" si="14"/>
        <v>-502.87645355713795</v>
      </c>
      <c r="O247">
        <f t="shared" si="15"/>
        <v>0.24399999999999999</v>
      </c>
    </row>
    <row r="248" spans="7:15" x14ac:dyDescent="0.2">
      <c r="G248">
        <v>245</v>
      </c>
      <c r="H248">
        <f t="shared" si="13"/>
        <v>0.245</v>
      </c>
      <c r="I248">
        <f>IF(Price!$AB$12&gt;Price!$AB$11,BETAINV(H248,Price!$AB$19,Price!$AB$20,Price!$AB$11,Price!$AB$12),Price!$AB$11)</f>
        <v>0.95810003200235672</v>
      </c>
      <c r="J248">
        <f>IF(Weight!$AB$12&gt;Weight!$AB$11,BETAINV(H248,Weight!$AB$19,Weight!$AB$20,Weight!$AB$11,Weight!$AB$12),Weight!$AB$11)</f>
        <v>440.08768233368409</v>
      </c>
      <c r="K248">
        <f>IF(Wean!$AB$12&gt;Wean!$AB$11,BETAINV(H248,Wean!$AB$19,Wean!$AB$20,Wean!$AB$11,Wean!$AB$12),Wean!$AB$11)</f>
        <v>0.82427446957967843</v>
      </c>
      <c r="L248">
        <f>IF(Costs!$AB$12&gt;Costs!$AB$11,BETAINV(H248,Costs!$AB$19,Costs!$AB$20,Costs!$AB$11,Costs!$AB$12),Costs!$AB$11)</f>
        <v>263.72992786410941</v>
      </c>
      <c r="M248">
        <f t="shared" si="16"/>
        <v>83.823772254268476</v>
      </c>
      <c r="N248">
        <f t="shared" si="14"/>
        <v>-502.84289441239815</v>
      </c>
      <c r="O248">
        <f t="shared" si="15"/>
        <v>0.245</v>
      </c>
    </row>
    <row r="249" spans="7:15" x14ac:dyDescent="0.2">
      <c r="G249">
        <v>246</v>
      </c>
      <c r="H249">
        <f t="shared" si="13"/>
        <v>0.246</v>
      </c>
      <c r="I249">
        <f>IF(Price!$AB$12&gt;Price!$AB$11,BETAINV(H249,Price!$AB$19,Price!$AB$20,Price!$AB$11,Price!$AB$12),Price!$AB$11)</f>
        <v>0.95825068749118403</v>
      </c>
      <c r="J249">
        <f>IF(Weight!$AB$12&gt;Weight!$AB$11,BETAINV(H249,Weight!$AB$19,Weight!$AB$20,Weight!$AB$11,Weight!$AB$12),Weight!$AB$11)</f>
        <v>440.13187325046238</v>
      </c>
      <c r="K249">
        <f>IF(Wean!$AB$12&gt;Wean!$AB$11,BETAINV(H249,Wean!$AB$19,Wean!$AB$20,Wean!$AB$11,Wean!$AB$12),Wean!$AB$11)</f>
        <v>0.8243307493001194</v>
      </c>
      <c r="L249">
        <f>IF(Costs!$AB$12&gt;Costs!$AB$11,BETAINV(H249,Costs!$AB$19,Costs!$AB$20,Costs!$AB$11,Costs!$AB$12),Costs!$AB$11)</f>
        <v>263.80966580418368</v>
      </c>
      <c r="M249">
        <f t="shared" si="16"/>
        <v>83.857326105609673</v>
      </c>
      <c r="N249">
        <f t="shared" si="14"/>
        <v>-502.80934056105696</v>
      </c>
      <c r="O249">
        <f t="shared" si="15"/>
        <v>0.246</v>
      </c>
    </row>
    <row r="250" spans="7:15" x14ac:dyDescent="0.2">
      <c r="G250">
        <v>247</v>
      </c>
      <c r="H250">
        <f t="shared" si="13"/>
        <v>0.247</v>
      </c>
      <c r="I250">
        <f>IF(Price!$AB$12&gt;Price!$AB$11,BETAINV(H250,Price!$AB$19,Price!$AB$20,Price!$AB$11,Price!$AB$12),Price!$AB$11)</f>
        <v>0.95840115126222536</v>
      </c>
      <c r="J250">
        <f>IF(Weight!$AB$12&gt;Weight!$AB$11,BETAINV(H250,Weight!$AB$19,Weight!$AB$20,Weight!$AB$11,Weight!$AB$12),Weight!$AB$11)</f>
        <v>440.17598735178672</v>
      </c>
      <c r="K250">
        <f>IF(Wean!$AB$12&gt;Wean!$AB$11,BETAINV(H250,Wean!$AB$19,Wean!$AB$20,Wean!$AB$11,Wean!$AB$12),Wean!$AB$11)</f>
        <v>0.82438697688924911</v>
      </c>
      <c r="L250">
        <f>IF(Costs!$AB$12&gt;Costs!$AB$11,BETAINV(H250,Costs!$AB$19,Costs!$AB$20,Costs!$AB$11,Costs!$AB$12),Costs!$AB$11)</f>
        <v>263.88927975879238</v>
      </c>
      <c r="M250">
        <f t="shared" si="16"/>
        <v>83.890874895165496</v>
      </c>
      <c r="N250">
        <f t="shared" si="14"/>
        <v>-502.77579177150113</v>
      </c>
      <c r="O250">
        <f t="shared" si="15"/>
        <v>0.247</v>
      </c>
    </row>
    <row r="251" spans="7:15" x14ac:dyDescent="0.2">
      <c r="G251">
        <v>248</v>
      </c>
      <c r="H251">
        <f t="shared" si="13"/>
        <v>0.248</v>
      </c>
      <c r="I251">
        <f>IF(Price!$AB$12&gt;Price!$AB$11,BETAINV(H251,Price!$AB$19,Price!$AB$20,Price!$AB$11,Price!$AB$12),Price!$AB$11)</f>
        <v>0.95855142512642533</v>
      </c>
      <c r="J251">
        <f>IF(Weight!$AB$12&gt;Weight!$AB$11,BETAINV(H251,Weight!$AB$19,Weight!$AB$20,Weight!$AB$11,Weight!$AB$12),Weight!$AB$11)</f>
        <v>440.22002528981199</v>
      </c>
      <c r="K251">
        <f>IF(Wean!$AB$12&gt;Wean!$AB$11,BETAINV(H251,Wean!$AB$19,Wean!$AB$20,Wean!$AB$11,Wean!$AB$12),Wean!$AB$11)</f>
        <v>0.82444315291340975</v>
      </c>
      <c r="L251">
        <f>IF(Costs!$AB$12&gt;Costs!$AB$11,BETAINV(H251,Costs!$AB$19,Costs!$AB$20,Costs!$AB$11,Costs!$AB$12),Costs!$AB$11)</f>
        <v>263.96877081860686</v>
      </c>
      <c r="M251">
        <f t="shared" si="16"/>
        <v>83.924418853001384</v>
      </c>
      <c r="N251">
        <f t="shared" si="14"/>
        <v>-502.74224781366524</v>
      </c>
      <c r="O251">
        <f t="shared" si="15"/>
        <v>0.248</v>
      </c>
    </row>
    <row r="252" spans="7:15" x14ac:dyDescent="0.2">
      <c r="G252">
        <v>249</v>
      </c>
      <c r="H252">
        <f t="shared" si="13"/>
        <v>0.249</v>
      </c>
      <c r="I252">
        <f>IF(Price!$AB$12&gt;Price!$AB$11,BETAINV(H252,Price!$AB$19,Price!$AB$20,Price!$AB$11,Price!$AB$12),Price!$AB$11)</f>
        <v>0.95870151087744537</v>
      </c>
      <c r="J252">
        <f>IF(Weight!$AB$12&gt;Weight!$AB$11,BETAINV(H252,Weight!$AB$19,Weight!$AB$20,Weight!$AB$11,Weight!$AB$12),Weight!$AB$11)</f>
        <v>440.26398771002306</v>
      </c>
      <c r="K252">
        <f>IF(Wean!$AB$12&gt;Wean!$AB$11,BETAINV(H252,Wean!$AB$19,Wean!$AB$20,Wean!$AB$11,Wean!$AB$12),Wean!$AB$11)</f>
        <v>0.82449927793391831</v>
      </c>
      <c r="L252">
        <f>IF(Costs!$AB$12&gt;Costs!$AB$11,BETAINV(H252,Costs!$AB$19,Costs!$AB$20,Costs!$AB$11,Costs!$AB$12),Costs!$AB$11)</f>
        <v>264.0481400634086</v>
      </c>
      <c r="M252">
        <f t="shared" si="16"/>
        <v>83.95795820766034</v>
      </c>
      <c r="N252">
        <f t="shared" si="14"/>
        <v>-502.70870845900629</v>
      </c>
      <c r="O252">
        <f t="shared" si="15"/>
        <v>0.249</v>
      </c>
    </row>
    <row r="253" spans="7:15" x14ac:dyDescent="0.2">
      <c r="G253">
        <v>250</v>
      </c>
      <c r="H253">
        <f t="shared" si="13"/>
        <v>0.25</v>
      </c>
      <c r="I253">
        <f>IF(Price!$AB$12&gt;Price!$AB$11,BETAINV(H253,Price!$AB$19,Price!$AB$20,Price!$AB$11,Price!$AB$12),Price!$AB$11)</f>
        <v>0.95885141029192644</v>
      </c>
      <c r="J253">
        <f>IF(Weight!$AB$12&gt;Weight!$AB$11,BETAINV(H253,Weight!$AB$19,Weight!$AB$20,Weight!$AB$11,Weight!$AB$12),Weight!$AB$11)</f>
        <v>440.30787525133661</v>
      </c>
      <c r="K253">
        <f>IF(Wean!$AB$12&gt;Wean!$AB$11,BETAINV(H253,Wean!$AB$19,Wean!$AB$20,Wean!$AB$11,Wean!$AB$12),Wean!$AB$11)</f>
        <v>0.82455535250714374</v>
      </c>
      <c r="L253">
        <f>IF(Costs!$AB$12&gt;Costs!$AB$11,BETAINV(H253,Costs!$AB$19,Costs!$AB$20,Costs!$AB$11,Costs!$AB$12),Costs!$AB$11)</f>
        <v>264.12738856225508</v>
      </c>
      <c r="M253">
        <f t="shared" si="16"/>
        <v>83.991493186187597</v>
      </c>
      <c r="N253">
        <f t="shared" si="14"/>
        <v>-502.67517348047903</v>
      </c>
      <c r="O253">
        <f t="shared" si="15"/>
        <v>0.25</v>
      </c>
    </row>
    <row r="254" spans="7:15" x14ac:dyDescent="0.2">
      <c r="G254">
        <v>251</v>
      </c>
      <c r="H254">
        <f t="shared" si="13"/>
        <v>0.251</v>
      </c>
      <c r="I254">
        <f>IF(Price!$AB$12&gt;Price!$AB$11,BETAINV(H254,Price!$AB$19,Price!$AB$20,Price!$AB$11,Price!$AB$12),Price!$AB$11)</f>
        <v>0.95900112512974534</v>
      </c>
      <c r="J254">
        <f>IF(Weight!$AB$12&gt;Weight!$AB$11,BETAINV(H254,Weight!$AB$19,Weight!$AB$20,Weight!$AB$11,Weight!$AB$12),Weight!$AB$11)</f>
        <v>440.35168854620014</v>
      </c>
      <c r="K254">
        <f>IF(Wean!$AB$12&gt;Wean!$AB$11,BETAINV(H254,Wean!$AB$19,Wean!$AB$20,Wean!$AB$11,Wean!$AB$12),Wean!$AB$11)</f>
        <v>0.82461137718458155</v>
      </c>
      <c r="L254">
        <f>IF(Costs!$AB$12&gt;Costs!$AB$11,BETAINV(H254,Costs!$AB$19,Costs!$AB$20,Costs!$AB$11,Costs!$AB$12),Costs!$AB$11)</f>
        <v>264.20651737364142</v>
      </c>
      <c r="M254">
        <f t="shared" si="16"/>
        <v>84.025024014155292</v>
      </c>
      <c r="N254">
        <f t="shared" si="14"/>
        <v>-502.64164265251134</v>
      </c>
      <c r="O254">
        <f t="shared" si="15"/>
        <v>0.251</v>
      </c>
    </row>
    <row r="255" spans="7:15" x14ac:dyDescent="0.2">
      <c r="G255">
        <v>252</v>
      </c>
      <c r="H255">
        <f t="shared" si="13"/>
        <v>0.252</v>
      </c>
      <c r="I255">
        <f>IF(Price!$AB$12&gt;Price!$AB$11,BETAINV(H255,Price!$AB$19,Price!$AB$20,Price!$AB$11,Price!$AB$12),Price!$AB$11)</f>
        <v>0.95915065713426761</v>
      </c>
      <c r="J255">
        <f>IF(Weight!$AB$12&gt;Weight!$AB$11,BETAINV(H255,Weight!$AB$19,Weight!$AB$20,Weight!$AB$11,Weight!$AB$12),Weight!$AB$11)</f>
        <v>440.39542822068989</v>
      </c>
      <c r="K255">
        <f>IF(Wean!$AB$12&gt;Wean!$AB$11,BETAINV(H255,Wean!$AB$19,Wean!$AB$20,Wean!$AB$11,Wean!$AB$12),Wean!$AB$11)</f>
        <v>0.82466735251292766</v>
      </c>
      <c r="L255">
        <f>IF(Costs!$AB$12&gt;Costs!$AB$11,BETAINV(H255,Costs!$AB$19,Costs!$AB$20,Costs!$AB$11,Costs!$AB$12),Costs!$AB$11)</f>
        <v>264.2855275456597</v>
      </c>
      <c r="M255">
        <f t="shared" si="16"/>
        <v>84.058550915686567</v>
      </c>
      <c r="N255">
        <f t="shared" si="14"/>
        <v>-502.60811575098006</v>
      </c>
      <c r="O255">
        <f t="shared" si="15"/>
        <v>0.252</v>
      </c>
    </row>
    <row r="256" spans="7:15" x14ac:dyDescent="0.2">
      <c r="G256">
        <v>253</v>
      </c>
      <c r="H256">
        <f t="shared" si="13"/>
        <v>0.253</v>
      </c>
      <c r="I256">
        <f>IF(Price!$AB$12&gt;Price!$AB$11,BETAINV(H256,Price!$AB$19,Price!$AB$20,Price!$AB$11,Price!$AB$12),Price!$AB$11)</f>
        <v>0.95930000803259585</v>
      </c>
      <c r="J256">
        <f>IF(Weight!$AB$12&gt;Weight!$AB$11,BETAINV(H256,Weight!$AB$19,Weight!$AB$20,Weight!$AB$11,Weight!$AB$12),Weight!$AB$11)</f>
        <v>440.4390948946064</v>
      </c>
      <c r="K256">
        <f>IF(Wean!$AB$12&gt;Wean!$AB$11,BETAINV(H256,Wean!$AB$19,Wean!$AB$20,Wean!$AB$11,Wean!$AB$12),Wean!$AB$11)</f>
        <v>0.82472327903415021</v>
      </c>
      <c r="L256">
        <f>IF(Costs!$AB$12&gt;Costs!$AB$11,BETAINV(H256,Costs!$AB$19,Costs!$AB$20,Costs!$AB$11,Costs!$AB$12),Costs!$AB$11)</f>
        <v>264.3644201161556</v>
      </c>
      <c r="M256">
        <f t="shared" si="16"/>
        <v>84.092074113478645</v>
      </c>
      <c r="N256">
        <f t="shared" si="14"/>
        <v>-502.57459255318798</v>
      </c>
      <c r="O256">
        <f t="shared" si="15"/>
        <v>0.253</v>
      </c>
    </row>
    <row r="257" spans="7:15" x14ac:dyDescent="0.2">
      <c r="G257">
        <v>254</v>
      </c>
      <c r="H257">
        <f t="shared" si="13"/>
        <v>0.254</v>
      </c>
      <c r="I257">
        <f>IF(Price!$AB$12&gt;Price!$AB$11,BETAINV(H257,Price!$AB$19,Price!$AB$20,Price!$AB$11,Price!$AB$12),Price!$AB$11)</f>
        <v>0.95944917953581244</v>
      </c>
      <c r="J257">
        <f>IF(Weight!$AB$12&gt;Weight!$AB$11,BETAINV(H257,Weight!$AB$19,Weight!$AB$20,Weight!$AB$11,Weight!$AB$12),Weight!$AB$11)</f>
        <v>440.48268918156873</v>
      </c>
      <c r="K257">
        <f>IF(Wean!$AB$12&gt;Wean!$AB$11,BETAINV(H257,Wean!$AB$19,Wean!$AB$20,Wean!$AB$11,Wean!$AB$12),Wean!$AB$11)</f>
        <v>0.82477915728556161</v>
      </c>
      <c r="L257">
        <f>IF(Costs!$AB$12&gt;Costs!$AB$11,BETAINV(H257,Costs!$AB$19,Costs!$AB$20,Costs!$AB$11,Costs!$AB$12),Costs!$AB$11)</f>
        <v>264.44319611288142</v>
      </c>
      <c r="M257">
        <f t="shared" si="16"/>
        <v>84.12559382882705</v>
      </c>
      <c r="N257">
        <f t="shared" si="14"/>
        <v>-502.54107283783958</v>
      </c>
      <c r="O257">
        <f t="shared" si="15"/>
        <v>0.254</v>
      </c>
    </row>
    <row r="258" spans="7:15" x14ac:dyDescent="0.2">
      <c r="G258">
        <v>255</v>
      </c>
      <c r="H258">
        <f t="shared" si="13"/>
        <v>0.255</v>
      </c>
      <c r="I258">
        <f>IF(Price!$AB$12&gt;Price!$AB$11,BETAINV(H258,Price!$AB$19,Price!$AB$20,Price!$AB$11,Price!$AB$12),Price!$AB$11)</f>
        <v>0.95959817333921926</v>
      </c>
      <c r="J258">
        <f>IF(Weight!$AB$12&gt;Weight!$AB$11,BETAINV(H258,Weight!$AB$19,Weight!$AB$20,Weight!$AB$11,Weight!$AB$12),Weight!$AB$11)</f>
        <v>440.52621168910645</v>
      </c>
      <c r="K258">
        <f>IF(Wean!$AB$12&gt;Wean!$AB$11,BETAINV(H258,Wean!$AB$19,Wean!$AB$20,Wean!$AB$11,Wean!$AB$12),Wean!$AB$11)</f>
        <v>0.82483498779988729</v>
      </c>
      <c r="L258">
        <f>IF(Costs!$AB$12&gt;Costs!$AB$11,BETAINV(H258,Costs!$AB$19,Costs!$AB$20,Costs!$AB$11,Costs!$AB$12),Costs!$AB$11)</f>
        <v>264.5218565536469</v>
      </c>
      <c r="M258">
        <f t="shared" si="16"/>
        <v>84.159110281647656</v>
      </c>
      <c r="N258">
        <f t="shared" si="14"/>
        <v>-502.50755638501897</v>
      </c>
      <c r="O258">
        <f t="shared" si="15"/>
        <v>0.255</v>
      </c>
    </row>
    <row r="259" spans="7:15" x14ac:dyDescent="0.2">
      <c r="G259">
        <v>256</v>
      </c>
      <c r="H259">
        <f t="shared" si="13"/>
        <v>0.25600000000000001</v>
      </c>
      <c r="I259">
        <f>IF(Price!$AB$12&gt;Price!$AB$11,BETAINV(H259,Price!$AB$19,Price!$AB$20,Price!$AB$11,Price!$AB$12),Price!$AB$11)</f>
        <v>0.95974699112257222</v>
      </c>
      <c r="J259">
        <f>IF(Weight!$AB$12&gt;Weight!$AB$11,BETAINV(H259,Weight!$AB$19,Weight!$AB$20,Weight!$AB$11,Weight!$AB$12),Weight!$AB$11)</f>
        <v>440.56966301875059</v>
      </c>
      <c r="K259">
        <f>IF(Wean!$AB$12&gt;Wean!$AB$11,BETAINV(H259,Wean!$AB$19,Wean!$AB$20,Wean!$AB$11,Wean!$AB$12),Wean!$AB$11)</f>
        <v>0.82489077110533493</v>
      </c>
      <c r="L259">
        <f>IF(Costs!$AB$12&gt;Costs!$AB$11,BETAINV(H259,Costs!$AB$19,Costs!$AB$20,Costs!$AB$11,Costs!$AB$12),Costs!$AB$11)</f>
        <v>264.600402446467</v>
      </c>
      <c r="M259">
        <f t="shared" si="16"/>
        <v>84.192623690499886</v>
      </c>
      <c r="N259">
        <f t="shared" si="14"/>
        <v>-502.47404297616674</v>
      </c>
      <c r="O259">
        <f t="shared" si="15"/>
        <v>0.25600000000000001</v>
      </c>
    </row>
    <row r="260" spans="7:15" x14ac:dyDescent="0.2">
      <c r="G260">
        <v>257</v>
      </c>
      <c r="H260">
        <f t="shared" ref="H260:H323" si="17">G260/1000</f>
        <v>0.25700000000000001</v>
      </c>
      <c r="I260">
        <f>IF(Price!$AB$12&gt;Price!$AB$11,BETAINV(H260,Price!$AB$19,Price!$AB$20,Price!$AB$11,Price!$AB$12),Price!$AB$11)</f>
        <v>0.95989563455031179</v>
      </c>
      <c r="J260">
        <f>IF(Weight!$AB$12&gt;Weight!$AB$11,BETAINV(H260,Weight!$AB$19,Weight!$AB$20,Weight!$AB$11,Weight!$AB$12),Weight!$AB$11)</f>
        <v>440.6130437661223</v>
      </c>
      <c r="K260">
        <f>IF(Wean!$AB$12&gt;Wean!$AB$11,BETAINV(H260,Wean!$AB$19,Wean!$AB$20,Wean!$AB$11,Wean!$AB$12),Wean!$AB$11)</f>
        <v>0.82494650772566191</v>
      </c>
      <c r="L260">
        <f>IF(Costs!$AB$12&gt;Costs!$AB$11,BETAINV(H260,Costs!$AB$19,Costs!$AB$20,Costs!$AB$11,Costs!$AB$12),Costs!$AB$11)</f>
        <v>264.67883478970731</v>
      </c>
      <c r="M260">
        <f t="shared" si="16"/>
        <v>84.226134272608249</v>
      </c>
      <c r="N260">
        <f t="shared" ref="N260:N323" si="18">M260-$E$40-$E$43</f>
        <v>-502.44053239405838</v>
      </c>
      <c r="O260">
        <f t="shared" ref="O260:O323" si="19">H260</f>
        <v>0.25700000000000001</v>
      </c>
    </row>
    <row r="261" spans="7:15" x14ac:dyDescent="0.2">
      <c r="G261">
        <v>258</v>
      </c>
      <c r="H261">
        <f t="shared" si="17"/>
        <v>0.25800000000000001</v>
      </c>
      <c r="I261">
        <f>IF(Price!$AB$12&gt;Price!$AB$11,BETAINV(H261,Price!$AB$19,Price!$AB$20,Price!$AB$11,Price!$AB$12),Price!$AB$11)</f>
        <v>0.96004410527178996</v>
      </c>
      <c r="J261">
        <f>IF(Weight!$AB$12&gt;Weight!$AB$11,BETAINV(H261,Weight!$AB$19,Weight!$AB$20,Weight!$AB$11,Weight!$AB$12),Weight!$AB$11)</f>
        <v>440.65635452102038</v>
      </c>
      <c r="K261">
        <f>IF(Wean!$AB$12&gt;Wean!$AB$11,BETAINV(H261,Wean!$AB$19,Wean!$AB$20,Wean!$AB$11,Wean!$AB$12),Wean!$AB$11)</f>
        <v>0.8250021981802409</v>
      </c>
      <c r="L261">
        <f>IF(Costs!$AB$12&gt;Costs!$AB$11,BETAINV(H261,Costs!$AB$19,Costs!$AB$20,Costs!$AB$11,Costs!$AB$12),Costs!$AB$11)</f>
        <v>264.75715457222645</v>
      </c>
      <c r="M261">
        <f t="shared" ref="M261:M324" si="20">I261*J261*K261-L261</f>
        <v>84.259642243884514</v>
      </c>
      <c r="N261">
        <f t="shared" si="18"/>
        <v>-502.40702442278211</v>
      </c>
      <c r="O261">
        <f t="shared" si="19"/>
        <v>0.25800000000000001</v>
      </c>
    </row>
    <row r="262" spans="7:15" x14ac:dyDescent="0.2">
      <c r="G262">
        <v>259</v>
      </c>
      <c r="H262">
        <f t="shared" si="17"/>
        <v>0.25900000000000001</v>
      </c>
      <c r="I262">
        <f>IF(Price!$AB$12&gt;Price!$AB$11,BETAINV(H262,Price!$AB$19,Price!$AB$20,Price!$AB$11,Price!$AB$12),Price!$AB$11)</f>
        <v>0.96019240492149216</v>
      </c>
      <c r="J262">
        <f>IF(Weight!$AB$12&gt;Weight!$AB$11,BETAINV(H262,Weight!$AB$19,Weight!$AB$20,Weight!$AB$11,Weight!$AB$12),Weight!$AB$11)</f>
        <v>440.6995958675069</v>
      </c>
      <c r="K262">
        <f>IF(Wean!$AB$12&gt;Wean!$AB$11,BETAINV(H262,Wean!$AB$19,Wean!$AB$20,Wean!$AB$11,Wean!$AB$12),Wean!$AB$11)</f>
        <v>0.82505784298412588</v>
      </c>
      <c r="L262">
        <f>IF(Costs!$AB$12&gt;Costs!$AB$11,BETAINV(H262,Costs!$AB$19,Costs!$AB$20,Costs!$AB$11,Costs!$AB$12),Costs!$AB$11)</f>
        <v>264.83536277351629</v>
      </c>
      <c r="M262">
        <f t="shared" si="20"/>
        <v>84.293147818949251</v>
      </c>
      <c r="N262">
        <f t="shared" si="18"/>
        <v>-502.37351884771738</v>
      </c>
      <c r="O262">
        <f t="shared" si="19"/>
        <v>0.25900000000000001</v>
      </c>
    </row>
    <row r="263" spans="7:15" x14ac:dyDescent="0.2">
      <c r="G263">
        <v>260</v>
      </c>
      <c r="H263">
        <f t="shared" si="17"/>
        <v>0.26</v>
      </c>
      <c r="I263">
        <f>IF(Price!$AB$12&gt;Price!$AB$11,BETAINV(H263,Price!$AB$19,Price!$AB$20,Price!$AB$11,Price!$AB$12),Price!$AB$11)</f>
        <v>0.96034053511925654</v>
      </c>
      <c r="J263">
        <f>IF(Weight!$AB$12&gt;Weight!$AB$11,BETAINV(H263,Weight!$AB$19,Weight!$AB$20,Weight!$AB$11,Weight!$AB$12),Weight!$AB$11)</f>
        <v>440.74276838399157</v>
      </c>
      <c r="K263">
        <f>IF(Wean!$AB$12&gt;Wean!$AB$11,BETAINV(H263,Wean!$AB$19,Wean!$AB$20,Wean!$AB$11,Wean!$AB$12),Wean!$AB$11)</f>
        <v>0.82511344264811515</v>
      </c>
      <c r="L263">
        <f>IF(Costs!$AB$12&gt;Costs!$AB$11,BETAINV(H263,Costs!$AB$19,Costs!$AB$20,Costs!$AB$11,Costs!$AB$12),Costs!$AB$11)</f>
        <v>264.91346036383931</v>
      </c>
      <c r="M263">
        <f t="shared" si="20"/>
        <v>84.326651211152637</v>
      </c>
      <c r="N263">
        <f t="shared" si="18"/>
        <v>-502.34001545551399</v>
      </c>
      <c r="O263">
        <f t="shared" si="19"/>
        <v>0.26</v>
      </c>
    </row>
    <row r="264" spans="7:15" x14ac:dyDescent="0.2">
      <c r="G264">
        <v>261</v>
      </c>
      <c r="H264">
        <f t="shared" si="17"/>
        <v>0.26100000000000001</v>
      </c>
      <c r="I264">
        <f>IF(Price!$AB$12&gt;Price!$AB$11,BETAINV(H264,Price!$AB$19,Price!$AB$20,Price!$AB$11,Price!$AB$12),Price!$AB$11)</f>
        <v>0.96048849747048815</v>
      </c>
      <c r="J264">
        <f>IF(Weight!$AB$12&gt;Weight!$AB$11,BETAINV(H264,Weight!$AB$19,Weight!$AB$20,Weight!$AB$11,Weight!$AB$12),Weight!$AB$11)</f>
        <v>440.78587264331424</v>
      </c>
      <c r="K264">
        <f>IF(Wean!$AB$12&gt;Wean!$AB$11,BETAINV(H264,Wean!$AB$19,Wean!$AB$20,Wean!$AB$11,Wean!$AB$12),Wean!$AB$11)</f>
        <v>0.82516899767881502</v>
      </c>
      <c r="L264">
        <f>IF(Costs!$AB$12&gt;Costs!$AB$11,BETAINV(H264,Costs!$AB$19,Costs!$AB$20,Costs!$AB$11,Costs!$AB$12),Costs!$AB$11)</f>
        <v>264.99144830436381</v>
      </c>
      <c r="M264">
        <f t="shared" si="20"/>
        <v>84.360152632595486</v>
      </c>
      <c r="N264">
        <f t="shared" si="18"/>
        <v>-502.30651403407114</v>
      </c>
      <c r="O264">
        <f t="shared" si="19"/>
        <v>0.26100000000000001</v>
      </c>
    </row>
    <row r="265" spans="7:15" x14ac:dyDescent="0.2">
      <c r="G265">
        <v>262</v>
      </c>
      <c r="H265">
        <f t="shared" si="17"/>
        <v>0.26200000000000001</v>
      </c>
      <c r="I265">
        <f>IF(Price!$AB$12&gt;Price!$AB$11,BETAINV(H265,Price!$AB$19,Price!$AB$20,Price!$AB$11,Price!$AB$12),Price!$AB$11)</f>
        <v>0.96063629356637059</v>
      </c>
      <c r="J265">
        <f>IF(Weight!$AB$12&gt;Weight!$AB$11,BETAINV(H265,Weight!$AB$19,Weight!$AB$20,Weight!$AB$11,Weight!$AB$12),Weight!$AB$11)</f>
        <v>440.82890921282626</v>
      </c>
      <c r="K265">
        <f>IF(Wean!$AB$12&gt;Wean!$AB$11,BETAINV(H265,Wean!$AB$19,Wean!$AB$20,Wean!$AB$11,Wean!$AB$12),Wean!$AB$11)</f>
        <v>0.825224508578701</v>
      </c>
      <c r="L265">
        <f>IF(Costs!$AB$12&gt;Costs!$AB$11,BETAINV(H265,Costs!$AB$19,Costs!$AB$20,Costs!$AB$11,Costs!$AB$12),Costs!$AB$11)</f>
        <v>265.06932754729667</v>
      </c>
      <c r="M265">
        <f t="shared" si="20"/>
        <v>84.393652294149717</v>
      </c>
      <c r="N265">
        <f t="shared" si="18"/>
        <v>-502.27301437251691</v>
      </c>
      <c r="O265">
        <f t="shared" si="19"/>
        <v>0.26200000000000001</v>
      </c>
    </row>
    <row r="266" spans="7:15" x14ac:dyDescent="0.2">
      <c r="G266">
        <v>263</v>
      </c>
      <c r="H266">
        <f t="shared" si="17"/>
        <v>0.26300000000000001</v>
      </c>
      <c r="I266">
        <f>IF(Price!$AB$12&gt;Price!$AB$11,BETAINV(H266,Price!$AB$19,Price!$AB$20,Price!$AB$11,Price!$AB$12),Price!$AB$11)</f>
        <v>0.96078392498407261</v>
      </c>
      <c r="J266">
        <f>IF(Weight!$AB$12&gt;Weight!$AB$11,BETAINV(H266,Weight!$AB$19,Weight!$AB$20,Weight!$AB$11,Weight!$AB$12),Weight!$AB$11)</f>
        <v>440.87187865447044</v>
      </c>
      <c r="K266">
        <f>IF(Wean!$AB$12&gt;Wean!$AB$11,BETAINV(H266,Wean!$AB$19,Wean!$AB$20,Wean!$AB$11,Wean!$AB$12),Wean!$AB$11)</f>
        <v>0.82527997584617896</v>
      </c>
      <c r="L266">
        <f>IF(Costs!$AB$12&gt;Costs!$AB$11,BETAINV(H266,Costs!$AB$19,Costs!$AB$20,Costs!$AB$11,Costs!$AB$12),Costs!$AB$11)</f>
        <v>265.14709903601369</v>
      </c>
      <c r="M266">
        <f t="shared" si="20"/>
        <v>84.427150405478244</v>
      </c>
      <c r="N266">
        <f t="shared" si="18"/>
        <v>-502.23951626118838</v>
      </c>
      <c r="O266">
        <f t="shared" si="19"/>
        <v>0.26300000000000001</v>
      </c>
    </row>
    <row r="267" spans="7:15" x14ac:dyDescent="0.2">
      <c r="G267">
        <v>264</v>
      </c>
      <c r="H267">
        <f t="shared" si="17"/>
        <v>0.26400000000000001</v>
      </c>
      <c r="I267">
        <f>IF(Price!$AB$12&gt;Price!$AB$11,BETAINV(H267,Price!$AB$19,Price!$AB$20,Price!$AB$11,Price!$AB$12),Price!$AB$11)</f>
        <v>0.96093139328695265</v>
      </c>
      <c r="J267">
        <f>IF(Weight!$AB$12&gt;Weight!$AB$11,BETAINV(H267,Weight!$AB$19,Weight!$AB$20,Weight!$AB$11,Weight!$AB$12),Weight!$AB$11)</f>
        <v>440.91478152485894</v>
      </c>
      <c r="K267">
        <f>IF(Wean!$AB$12&gt;Wean!$AB$11,BETAINV(H267,Wean!$AB$19,Wean!$AB$20,Wean!$AB$11,Wean!$AB$12),Wean!$AB$11)</f>
        <v>0.82533539997564453</v>
      </c>
      <c r="L267">
        <f>IF(Costs!$AB$12&gt;Costs!$AB$11,BETAINV(H267,Costs!$AB$19,Costs!$AB$20,Costs!$AB$11,Costs!$AB$12),Costs!$AB$11)</f>
        <v>265.22476370518751</v>
      </c>
      <c r="M267">
        <f t="shared" si="20"/>
        <v>84.46064717505493</v>
      </c>
      <c r="N267">
        <f t="shared" si="18"/>
        <v>-502.2060194916117</v>
      </c>
      <c r="O267">
        <f t="shared" si="19"/>
        <v>0.26400000000000001</v>
      </c>
    </row>
    <row r="268" spans="7:15" x14ac:dyDescent="0.2">
      <c r="G268">
        <v>265</v>
      </c>
      <c r="H268">
        <f t="shared" si="17"/>
        <v>0.26500000000000001</v>
      </c>
      <c r="I268">
        <f>IF(Price!$AB$12&gt;Price!$AB$11,BETAINV(H268,Price!$AB$19,Price!$AB$20,Price!$AB$11,Price!$AB$12),Price!$AB$11)</f>
        <v>0.96107870002475893</v>
      </c>
      <c r="J268">
        <f>IF(Weight!$AB$12&gt;Weight!$AB$11,BETAINV(H268,Weight!$AB$19,Weight!$AB$20,Weight!$AB$11,Weight!$AB$12),Weight!$AB$11)</f>
        <v>440.95761837535076</v>
      </c>
      <c r="K268">
        <f>IF(Wean!$AB$12&gt;Wean!$AB$11,BETAINV(H268,Wean!$AB$19,Wean!$AB$20,Wean!$AB$11,Wean!$AB$12),Wean!$AB$11)</f>
        <v>0.82539078145754208</v>
      </c>
      <c r="L268">
        <f>IF(Costs!$AB$12&gt;Costs!$AB$11,BETAINV(H268,Costs!$AB$19,Costs!$AB$20,Costs!$AB$11,Costs!$AB$12),Costs!$AB$11)</f>
        <v>265.3023224809138</v>
      </c>
      <c r="M268">
        <f t="shared" si="20"/>
        <v>84.494142810184314</v>
      </c>
      <c r="N268">
        <f t="shared" si="18"/>
        <v>-502.17252385648231</v>
      </c>
      <c r="O268">
        <f t="shared" si="19"/>
        <v>0.26500000000000001</v>
      </c>
    </row>
    <row r="269" spans="7:15" x14ac:dyDescent="0.2">
      <c r="G269">
        <v>266</v>
      </c>
      <c r="H269">
        <f t="shared" si="17"/>
        <v>0.26600000000000001</v>
      </c>
      <c r="I269">
        <f>IF(Price!$AB$12&gt;Price!$AB$11,BETAINV(H269,Price!$AB$19,Price!$AB$20,Price!$AB$11,Price!$AB$12),Price!$AB$11)</f>
        <v>0.96122584673382572</v>
      </c>
      <c r="J269">
        <f>IF(Weight!$AB$12&gt;Weight!$AB$11,BETAINV(H269,Weight!$AB$19,Weight!$AB$20,Weight!$AB$11,Weight!$AB$12),Weight!$AB$11)</f>
        <v>441.00038975212715</v>
      </c>
      <c r="K269">
        <f>IF(Wean!$AB$12&gt;Wean!$AB$11,BETAINV(H269,Wean!$AB$19,Wean!$AB$20,Wean!$AB$11,Wean!$AB$12),Wean!$AB$11)</f>
        <v>0.82544612077842239</v>
      </c>
      <c r="L269">
        <f>IF(Costs!$AB$12&gt;Costs!$AB$11,BETAINV(H269,Costs!$AB$19,Costs!$AB$20,Costs!$AB$11,Costs!$AB$12),Costs!$AB$11)</f>
        <v>265.37977628083445</v>
      </c>
      <c r="M269">
        <f t="shared" si="20"/>
        <v>84.527637517020707</v>
      </c>
      <c r="N269">
        <f t="shared" si="18"/>
        <v>-502.13902914964592</v>
      </c>
      <c r="O269">
        <f t="shared" si="19"/>
        <v>0.26600000000000001</v>
      </c>
    </row>
    <row r="270" spans="7:15" x14ac:dyDescent="0.2">
      <c r="G270">
        <v>267</v>
      </c>
      <c r="H270">
        <f t="shared" si="17"/>
        <v>0.26700000000000002</v>
      </c>
      <c r="I270">
        <f>IF(Price!$AB$12&gt;Price!$AB$11,BETAINV(H270,Price!$AB$19,Price!$AB$20,Price!$AB$11,Price!$AB$12),Price!$AB$11)</f>
        <v>0.96137283493726788</v>
      </c>
      <c r="J270">
        <f>IF(Weight!$AB$12&gt;Weight!$AB$11,BETAINV(H270,Weight!$AB$19,Weight!$AB$20,Weight!$AB$11,Weight!$AB$12),Weight!$AB$11)</f>
        <v>441.04309619626588</v>
      </c>
      <c r="K270">
        <f>IF(Wean!$AB$12&gt;Wean!$AB$11,BETAINV(H270,Wean!$AB$19,Wean!$AB$20,Wean!$AB$11,Wean!$AB$12),Wean!$AB$11)</f>
        <v>0.82550141842099933</v>
      </c>
      <c r="L270">
        <f>IF(Costs!$AB$12&gt;Costs!$AB$11,BETAINV(H270,Costs!$AB$19,Costs!$AB$20,Costs!$AB$11,Costs!$AB$12),Costs!$AB$11)</f>
        <v>265.45712601425947</v>
      </c>
      <c r="M270">
        <f t="shared" si="20"/>
        <v>84.56113150058701</v>
      </c>
      <c r="N270">
        <f t="shared" si="18"/>
        <v>-502.10553516607962</v>
      </c>
      <c r="O270">
        <f t="shared" si="19"/>
        <v>0.26700000000000002</v>
      </c>
    </row>
    <row r="271" spans="7:15" x14ac:dyDescent="0.2">
      <c r="G271">
        <v>268</v>
      </c>
      <c r="H271">
        <f t="shared" si="17"/>
        <v>0.26800000000000002</v>
      </c>
      <c r="I271">
        <f>IF(Price!$AB$12&gt;Price!$AB$11,BETAINV(H271,Price!$AB$19,Price!$AB$20,Price!$AB$11,Price!$AB$12),Price!$AB$11)</f>
        <v>0.96151966614517004</v>
      </c>
      <c r="J271">
        <f>IF(Weight!$AB$12&gt;Weight!$AB$11,BETAINV(H271,Weight!$AB$19,Weight!$AB$20,Weight!$AB$11,Weight!$AB$12),Weight!$AB$11)</f>
        <v>441.08573824381438</v>
      </c>
      <c r="K271">
        <f>IF(Wean!$AB$12&gt;Wean!$AB$11,BETAINV(H271,Wean!$AB$19,Wean!$AB$20,Wean!$AB$11,Wean!$AB$12),Wean!$AB$11)</f>
        <v>0.8255566748642057</v>
      </c>
      <c r="L271">
        <f>IF(Costs!$AB$12&gt;Costs!$AB$11,BETAINV(H271,Costs!$AB$19,Costs!$AB$20,Costs!$AB$11,Costs!$AB$12),Costs!$AB$11)</f>
        <v>265.53437258228627</v>
      </c>
      <c r="M271">
        <f t="shared" si="20"/>
        <v>84.59462496479324</v>
      </c>
      <c r="N271">
        <f t="shared" si="18"/>
        <v>-502.07204170187339</v>
      </c>
      <c r="O271">
        <f t="shared" si="19"/>
        <v>0.26800000000000002</v>
      </c>
    </row>
    <row r="272" spans="7:15" x14ac:dyDescent="0.2">
      <c r="G272">
        <v>269</v>
      </c>
      <c r="H272">
        <f t="shared" si="17"/>
        <v>0.26900000000000002</v>
      </c>
      <c r="I272">
        <f>IF(Price!$AB$12&gt;Price!$AB$11,BETAINV(H272,Price!$AB$19,Price!$AB$20,Price!$AB$11,Price!$AB$12),Price!$AB$11)</f>
        <v>0.96166634185477406</v>
      </c>
      <c r="J272">
        <f>IF(Weight!$AB$12&gt;Weight!$AB$11,BETAINV(H272,Weight!$AB$19,Weight!$AB$20,Weight!$AB$11,Weight!$AB$12),Weight!$AB$11)</f>
        <v>441.12831642586144</v>
      </c>
      <c r="K272">
        <f>IF(Wean!$AB$12&gt;Wean!$AB$11,BETAINV(H272,Wean!$AB$19,Wean!$AB$20,Wean!$AB$11,Wean!$AB$12),Wean!$AB$11)</f>
        <v>0.82561189058324846</v>
      </c>
      <c r="L272">
        <f>IF(Costs!$AB$12&gt;Costs!$AB$11,BETAINV(H272,Costs!$AB$19,Costs!$AB$20,Costs!$AB$11,Costs!$AB$12),Costs!$AB$11)</f>
        <v>265.61151687791687</v>
      </c>
      <c r="M272">
        <f t="shared" si="20"/>
        <v>84.628118112455525</v>
      </c>
      <c r="N272">
        <f t="shared" si="18"/>
        <v>-502.0385485542111</v>
      </c>
      <c r="O272">
        <f t="shared" si="19"/>
        <v>0.26900000000000002</v>
      </c>
    </row>
    <row r="273" spans="7:15" x14ac:dyDescent="0.2">
      <c r="G273">
        <v>270</v>
      </c>
      <c r="H273">
        <f t="shared" si="17"/>
        <v>0.27</v>
      </c>
      <c r="I273">
        <f>IF(Price!$AB$12&gt;Price!$AB$11,BETAINV(H273,Price!$AB$19,Price!$AB$20,Price!$AB$11,Price!$AB$12),Price!$AB$11)</f>
        <v>0.96181286355066287</v>
      </c>
      <c r="J273">
        <f>IF(Weight!$AB$12&gt;Weight!$AB$11,BETAINV(H273,Weight!$AB$19,Weight!$AB$20,Weight!$AB$11,Weight!$AB$12),Weight!$AB$11)</f>
        <v>441.1708312686078</v>
      </c>
      <c r="K273">
        <f>IF(Wean!$AB$12&gt;Wean!$AB$11,BETAINV(H273,Wean!$AB$19,Wean!$AB$20,Wean!$AB$11,Wean!$AB$12),Wean!$AB$11)</f>
        <v>0.82566706604966233</v>
      </c>
      <c r="L273">
        <f>IF(Costs!$AB$12&gt;Costs!$AB$11,BETAINV(H273,Costs!$AB$19,Costs!$AB$20,Costs!$AB$11,Costs!$AB$12),Costs!$AB$11)</f>
        <v>265.68855978617347</v>
      </c>
      <c r="M273">
        <f t="shared" si="20"/>
        <v>84.661611145313373</v>
      </c>
      <c r="N273">
        <f t="shared" si="18"/>
        <v>-502.00505552135326</v>
      </c>
      <c r="O273">
        <f t="shared" si="19"/>
        <v>0.27</v>
      </c>
    </row>
    <row r="274" spans="7:15" x14ac:dyDescent="0.2">
      <c r="G274">
        <v>271</v>
      </c>
      <c r="H274">
        <f t="shared" si="17"/>
        <v>0.27100000000000002</v>
      </c>
      <c r="I274">
        <f>IF(Price!$AB$12&gt;Price!$AB$11,BETAINV(H274,Price!$AB$19,Price!$AB$20,Price!$AB$11,Price!$AB$12),Price!$AB$11)</f>
        <v>0.9619592327049411</v>
      </c>
      <c r="J274">
        <f>IF(Weight!$AB$12&gt;Weight!$AB$11,BETAINV(H274,Weight!$AB$19,Weight!$AB$20,Weight!$AB$11,Weight!$AB$12),Weight!$AB$11)</f>
        <v>441.21328329343532</v>
      </c>
      <c r="K274">
        <f>IF(Wean!$AB$12&gt;Wean!$AB$11,BETAINV(H274,Wean!$AB$19,Wean!$AB$20,Wean!$AB$11,Wean!$AB$12),Wean!$AB$11)</f>
        <v>0.8257222017313629</v>
      </c>
      <c r="L274">
        <f>IF(Costs!$AB$12&gt;Costs!$AB$11,BETAINV(H274,Costs!$AB$19,Costs!$AB$20,Costs!$AB$11,Costs!$AB$12),Costs!$AB$11)</f>
        <v>265.76550218421158</v>
      </c>
      <c r="M274">
        <f t="shared" si="20"/>
        <v>84.695104264048211</v>
      </c>
      <c r="N274">
        <f t="shared" si="18"/>
        <v>-501.97156240261842</v>
      </c>
      <c r="O274">
        <f t="shared" si="19"/>
        <v>0.27100000000000002</v>
      </c>
    </row>
    <row r="275" spans="7:15" x14ac:dyDescent="0.2">
      <c r="G275">
        <v>272</v>
      </c>
      <c r="H275">
        <f t="shared" si="17"/>
        <v>0.27200000000000002</v>
      </c>
      <c r="I275">
        <f>IF(Price!$AB$12&gt;Price!$AB$11,BETAINV(H275,Price!$AB$19,Price!$AB$20,Price!$AB$11,Price!$AB$12),Price!$AB$11)</f>
        <v>0.96210545077741294</v>
      </c>
      <c r="J275">
        <f>IF(Weight!$AB$12&gt;Weight!$AB$11,BETAINV(H275,Weight!$AB$19,Weight!$AB$20,Weight!$AB$11,Weight!$AB$12),Weight!$AB$11)</f>
        <v>441.25567301697515</v>
      </c>
      <c r="K275">
        <f>IF(Wean!$AB$12&gt;Wean!$AB$11,BETAINV(H275,Wean!$AB$19,Wean!$AB$20,Wean!$AB$11,Wean!$AB$12),Wean!$AB$11)</f>
        <v>0.8257772980926994</v>
      </c>
      <c r="L275">
        <f>IF(Costs!$AB$12&gt;Costs!$AB$11,BETAINV(H275,Costs!$AB$19,Costs!$AB$20,Costs!$AB$11,Costs!$AB$12),Costs!$AB$11)</f>
        <v>265.84234494143175</v>
      </c>
      <c r="M275">
        <f t="shared" si="20"/>
        <v>84.728597668300438</v>
      </c>
      <c r="N275">
        <f t="shared" si="18"/>
        <v>-501.93806899836619</v>
      </c>
      <c r="O275">
        <f t="shared" si="19"/>
        <v>0.27200000000000002</v>
      </c>
    </row>
    <row r="276" spans="7:15" x14ac:dyDescent="0.2">
      <c r="G276">
        <v>273</v>
      </c>
      <c r="H276">
        <f t="shared" si="17"/>
        <v>0.27300000000000002</v>
      </c>
      <c r="I276">
        <f>IF(Price!$AB$12&gt;Price!$AB$11,BETAINV(H276,Price!$AB$19,Price!$AB$20,Price!$AB$11,Price!$AB$12),Price!$AB$11)</f>
        <v>0.96225151921575658</v>
      </c>
      <c r="J276">
        <f>IF(Weight!$AB$12&gt;Weight!$AB$11,BETAINV(H276,Weight!$AB$19,Weight!$AB$20,Weight!$AB$11,Weight!$AB$12),Weight!$AB$11)</f>
        <v>441.29800095117474</v>
      </c>
      <c r="K276">
        <f>IF(Wean!$AB$12&gt;Wean!$AB$11,BETAINV(H276,Wean!$AB$19,Wean!$AB$20,Wean!$AB$11,Wean!$AB$12),Wean!$AB$11)</f>
        <v>0.82583235559450541</v>
      </c>
      <c r="L276">
        <f>IF(Costs!$AB$12&gt;Costs!$AB$11,BETAINV(H276,Costs!$AB$19,Costs!$AB$20,Costs!$AB$11,Costs!$AB$12),Costs!$AB$11)</f>
        <v>265.91908891958894</v>
      </c>
      <c r="M276">
        <f t="shared" si="20"/>
        <v>84.762091556686869</v>
      </c>
      <c r="N276">
        <f t="shared" si="18"/>
        <v>-501.90457510997976</v>
      </c>
      <c r="O276">
        <f t="shared" si="19"/>
        <v>0.27300000000000002</v>
      </c>
    </row>
    <row r="277" spans="7:15" x14ac:dyDescent="0.2">
      <c r="G277">
        <v>274</v>
      </c>
      <c r="H277">
        <f t="shared" si="17"/>
        <v>0.27400000000000002</v>
      </c>
      <c r="I277">
        <f>IF(Price!$AB$12&gt;Price!$AB$11,BETAINV(H277,Price!$AB$19,Price!$AB$20,Price!$AB$11,Price!$AB$12),Price!$AB$11)</f>
        <v>0.96239743945569622</v>
      </c>
      <c r="J277">
        <f>IF(Weight!$AB$12&gt;Weight!$AB$11,BETAINV(H277,Weight!$AB$19,Weight!$AB$20,Weight!$AB$11,Weight!$AB$12),Weight!$AB$11)</f>
        <v>441.34026760336366</v>
      </c>
      <c r="K277">
        <f>IF(Wean!$AB$12&gt;Wean!$AB$11,BETAINV(H277,Wean!$AB$19,Wean!$AB$20,Wean!$AB$11,Wean!$AB$12),Wean!$AB$11)</f>
        <v>0.82588737469415019</v>
      </c>
      <c r="L277">
        <f>IF(Costs!$AB$12&gt;Costs!$AB$11,BETAINV(H277,Costs!$AB$19,Costs!$AB$20,Costs!$AB$11,Costs!$AB$12),Costs!$AB$11)</f>
        <v>265.9957349729001</v>
      </c>
      <c r="M277">
        <f t="shared" si="20"/>
        <v>84.795586126818023</v>
      </c>
      <c r="N277">
        <f t="shared" si="18"/>
        <v>-501.87108053984861</v>
      </c>
      <c r="O277">
        <f t="shared" si="19"/>
        <v>0.27400000000000002</v>
      </c>
    </row>
    <row r="278" spans="7:15" x14ac:dyDescent="0.2">
      <c r="G278">
        <v>275</v>
      </c>
      <c r="H278">
        <f t="shared" si="17"/>
        <v>0.27500000000000002</v>
      </c>
      <c r="I278">
        <f>IF(Price!$AB$12&gt;Price!$AB$11,BETAINV(H278,Price!$AB$19,Price!$AB$20,Price!$AB$11,Price!$AB$12),Price!$AB$11)</f>
        <v>0.9625432129211714</v>
      </c>
      <c r="J278">
        <f>IF(Weight!$AB$12&gt;Weight!$AB$11,BETAINV(H278,Weight!$AB$19,Weight!$AB$20,Weight!$AB$11,Weight!$AB$12),Weight!$AB$11)</f>
        <v>441.38247347631813</v>
      </c>
      <c r="K278">
        <f>IF(Wean!$AB$12&gt;Wean!$AB$11,BETAINV(H278,Wean!$AB$19,Wean!$AB$20,Wean!$AB$11,Wean!$AB$12),Wean!$AB$11)</f>
        <v>0.82594235584558784</v>
      </c>
      <c r="L278">
        <f>IF(Costs!$AB$12&gt;Costs!$AB$11,BETAINV(H278,Costs!$AB$19,Costs!$AB$20,Costs!$AB$11,Costs!$AB$12),Costs!$AB$11)</f>
        <v>266.07228394815053</v>
      </c>
      <c r="M278">
        <f t="shared" si="20"/>
        <v>84.829081575314547</v>
      </c>
      <c r="N278">
        <f t="shared" si="18"/>
        <v>-501.83758509135208</v>
      </c>
      <c r="O278">
        <f t="shared" si="19"/>
        <v>0.27500000000000002</v>
      </c>
    </row>
    <row r="279" spans="7:15" x14ac:dyDescent="0.2">
      <c r="G279">
        <v>276</v>
      </c>
      <c r="H279">
        <f t="shared" si="17"/>
        <v>0.27600000000000002</v>
      </c>
      <c r="I279">
        <f>IF(Price!$AB$12&gt;Price!$AB$11,BETAINV(H279,Price!$AB$19,Price!$AB$20,Price!$AB$11,Price!$AB$12),Price!$AB$11)</f>
        <v>0.96268884102450292</v>
      </c>
      <c r="J279">
        <f>IF(Weight!$AB$12&gt;Weight!$AB$11,BETAINV(H279,Weight!$AB$19,Weight!$AB$20,Weight!$AB$11,Weight!$AB$12),Weight!$AB$11)</f>
        <v>441.42461906832489</v>
      </c>
      <c r="K279">
        <f>IF(Wean!$AB$12&gt;Wean!$AB$11,BETAINV(H279,Wean!$AB$19,Wean!$AB$20,Wean!$AB$11,Wean!$AB$12),Wean!$AB$11)</f>
        <v>0.82599729949940659</v>
      </c>
      <c r="L279">
        <f>IF(Costs!$AB$12&gt;Costs!$AB$11,BETAINV(H279,Costs!$AB$19,Costs!$AB$20,Costs!$AB$11,Costs!$AB$12),Costs!$AB$11)</f>
        <v>266.14873668479754</v>
      </c>
      <c r="M279">
        <f t="shared" si="20"/>
        <v>84.862578097824155</v>
      </c>
      <c r="N279">
        <f t="shared" si="18"/>
        <v>-501.80408856884247</v>
      </c>
      <c r="O279">
        <f t="shared" si="19"/>
        <v>0.27600000000000002</v>
      </c>
    </row>
    <row r="280" spans="7:15" x14ac:dyDescent="0.2">
      <c r="G280">
        <v>277</v>
      </c>
      <c r="H280">
        <f t="shared" si="17"/>
        <v>0.27700000000000002</v>
      </c>
      <c r="I280">
        <f>IF(Price!$AB$12&gt;Price!$AB$11,BETAINV(H280,Price!$AB$19,Price!$AB$20,Price!$AB$11,Price!$AB$12),Price!$AB$11)</f>
        <v>0.96283432516655609</v>
      </c>
      <c r="J280">
        <f>IF(Weight!$AB$12&gt;Weight!$AB$11,BETAINV(H280,Weight!$AB$19,Weight!$AB$20,Weight!$AB$11,Weight!$AB$12),Weight!$AB$11)</f>
        <v>441.46670487324343</v>
      </c>
      <c r="K280">
        <f>IF(Wean!$AB$12&gt;Wean!$AB$11,BETAINV(H280,Wean!$AB$19,Wean!$AB$20,Wean!$AB$11,Wean!$AB$12),Wean!$AB$11)</f>
        <v>0.82605220610287677</v>
      </c>
      <c r="L280">
        <f>IF(Costs!$AB$12&gt;Costs!$AB$11,BETAINV(H280,Costs!$AB$19,Costs!$AB$20,Costs!$AB$11,Costs!$AB$12),Costs!$AB$11)</f>
        <v>266.22509401507313</v>
      </c>
      <c r="M280">
        <f t="shared" si="20"/>
        <v>84.89607588903749</v>
      </c>
      <c r="N280">
        <f t="shared" si="18"/>
        <v>-501.77059077762914</v>
      </c>
      <c r="O280">
        <f t="shared" si="19"/>
        <v>0.27700000000000002</v>
      </c>
    </row>
    <row r="281" spans="7:15" x14ac:dyDescent="0.2">
      <c r="G281">
        <v>278</v>
      </c>
      <c r="H281">
        <f t="shared" si="17"/>
        <v>0.27800000000000002</v>
      </c>
      <c r="I281">
        <f>IF(Price!$AB$12&gt;Price!$AB$11,BETAINV(H281,Price!$AB$19,Price!$AB$20,Price!$AB$11,Price!$AB$12),Price!$AB$11)</f>
        <v>0.96297966673690227</v>
      </c>
      <c r="J281">
        <f>IF(Weight!$AB$12&gt;Weight!$AB$11,BETAINV(H281,Weight!$AB$19,Weight!$AB$20,Weight!$AB$11,Weight!$AB$12),Weight!$AB$11)</f>
        <v>441.50873138056778</v>
      </c>
      <c r="K281">
        <f>IF(Wean!$AB$12&gt;Wean!$AB$11,BETAINV(H281,Wean!$AB$19,Wean!$AB$20,Wean!$AB$11,Wean!$AB$12),Wean!$AB$11)</f>
        <v>0.82610707609999856</v>
      </c>
      <c r="L281">
        <f>IF(Costs!$AB$12&gt;Costs!$AB$11,BETAINV(H281,Costs!$AB$19,Costs!$AB$20,Costs!$AB$11,Costs!$AB$12),Costs!$AB$11)</f>
        <v>266.30135676408446</v>
      </c>
      <c r="M281">
        <f t="shared" si="20"/>
        <v>84.929575142704664</v>
      </c>
      <c r="N281">
        <f t="shared" si="18"/>
        <v>-501.73709152396196</v>
      </c>
      <c r="O281">
        <f t="shared" si="19"/>
        <v>0.27800000000000002</v>
      </c>
    </row>
    <row r="282" spans="7:15" x14ac:dyDescent="0.2">
      <c r="G282">
        <v>279</v>
      </c>
      <c r="H282">
        <f t="shared" si="17"/>
        <v>0.27900000000000003</v>
      </c>
      <c r="I282">
        <f>IF(Price!$AB$12&gt;Price!$AB$11,BETAINV(H282,Price!$AB$19,Price!$AB$20,Price!$AB$11,Price!$AB$12),Price!$AB$11)</f>
        <v>0.96312486711397671</v>
      </c>
      <c r="J282">
        <f>IF(Weight!$AB$12&gt;Weight!$AB$11,BETAINV(H282,Weight!$AB$19,Weight!$AB$20,Weight!$AB$11,Weight!$AB$12),Weight!$AB$11)</f>
        <v>441.55069907548682</v>
      </c>
      <c r="K282">
        <f>IF(Wean!$AB$12&gt;Wean!$AB$11,BETAINV(H282,Wean!$AB$19,Wean!$AB$20,Wean!$AB$11,Wean!$AB$12),Wean!$AB$11)</f>
        <v>0.82616190993154848</v>
      </c>
      <c r="L282">
        <f>IF(Costs!$AB$12&gt;Costs!$AB$11,BETAINV(H282,Costs!$AB$19,Costs!$AB$20,Costs!$AB$11,Costs!$AB$12),Costs!$AB$11)</f>
        <v>266.37752574991327</v>
      </c>
      <c r="M282">
        <f t="shared" si="20"/>
        <v>84.963076051650944</v>
      </c>
      <c r="N282">
        <f t="shared" si="18"/>
        <v>-501.70359061501568</v>
      </c>
      <c r="O282">
        <f t="shared" si="19"/>
        <v>0.27900000000000003</v>
      </c>
    </row>
    <row r="283" spans="7:15" x14ac:dyDescent="0.2">
      <c r="G283">
        <v>280</v>
      </c>
      <c r="H283">
        <f t="shared" si="17"/>
        <v>0.28000000000000003</v>
      </c>
      <c r="I283">
        <f>IF(Price!$AB$12&gt;Price!$AB$11,BETAINV(H283,Price!$AB$19,Price!$AB$20,Price!$AB$11,Price!$AB$12),Price!$AB$11)</f>
        <v>0.96326992766523423</v>
      </c>
      <c r="J283">
        <f>IF(Weight!$AB$12&gt;Weight!$AB$11,BETAINV(H283,Weight!$AB$19,Weight!$AB$20,Weight!$AB$11,Weight!$AB$12),Weight!$AB$11)</f>
        <v>441.59260843894373</v>
      </c>
      <c r="K283">
        <f>IF(Wean!$AB$12&gt;Wean!$AB$11,BETAINV(H283,Wean!$AB$19,Wean!$AB$20,Wean!$AB$11,Wean!$AB$12),Wean!$AB$11)</f>
        <v>0.82621670803512526</v>
      </c>
      <c r="L283">
        <f>IF(Costs!$AB$12&gt;Costs!$AB$11,BETAINV(H283,Costs!$AB$19,Costs!$AB$20,Costs!$AB$11,Costs!$AB$12),Costs!$AB$11)</f>
        <v>266.45360178371288</v>
      </c>
      <c r="M283">
        <f t="shared" si="20"/>
        <v>84.996578807792275</v>
      </c>
      <c r="N283">
        <f t="shared" si="18"/>
        <v>-501.67008785887435</v>
      </c>
      <c r="O283">
        <f t="shared" si="19"/>
        <v>0.28000000000000003</v>
      </c>
    </row>
    <row r="284" spans="7:15" x14ac:dyDescent="0.2">
      <c r="G284">
        <v>281</v>
      </c>
      <c r="H284">
        <f t="shared" si="17"/>
        <v>0.28100000000000003</v>
      </c>
      <c r="I284">
        <f>IF(Price!$AB$12&gt;Price!$AB$11,BETAINV(H284,Price!$AB$19,Price!$AB$20,Price!$AB$11,Price!$AB$12),Price!$AB$11)</f>
        <v>0.96341484974730252</v>
      </c>
      <c r="J284">
        <f>IF(Weight!$AB$12&gt;Weight!$AB$11,BETAINV(H284,Weight!$AB$19,Weight!$AB$20,Weight!$AB$11,Weight!$AB$12),Weight!$AB$11)</f>
        <v>441.63445994769449</v>
      </c>
      <c r="K284">
        <f>IF(Wean!$AB$12&gt;Wean!$AB$11,BETAINV(H284,Wean!$AB$19,Wean!$AB$20,Wean!$AB$11,Wean!$AB$12),Wean!$AB$11)</f>
        <v>0.82627147084519514</v>
      </c>
      <c r="L284">
        <f>IF(Costs!$AB$12&gt;Costs!$AB$11,BETAINV(H284,Costs!$AB$19,Costs!$AB$20,Costs!$AB$11,Costs!$AB$12),Costs!$AB$11)</f>
        <v>266.52958566980425</v>
      </c>
      <c r="M284">
        <f t="shared" si="20"/>
        <v>85.030083602150853</v>
      </c>
      <c r="N284">
        <f t="shared" si="18"/>
        <v>-501.63658306451578</v>
      </c>
      <c r="O284">
        <f t="shared" si="19"/>
        <v>0.28100000000000003</v>
      </c>
    </row>
    <row r="285" spans="7:15" x14ac:dyDescent="0.2">
      <c r="G285">
        <v>282</v>
      </c>
      <c r="H285">
        <f t="shared" si="17"/>
        <v>0.28199999999999997</v>
      </c>
      <c r="I285">
        <f>IF(Price!$AB$12&gt;Price!$AB$11,BETAINV(H285,Price!$AB$19,Price!$AB$20,Price!$AB$11,Price!$AB$12),Price!$AB$11)</f>
        <v>0.96355963470613271</v>
      </c>
      <c r="J285">
        <f>IF(Weight!$AB$12&gt;Weight!$AB$11,BETAINV(H285,Weight!$AB$19,Weight!$AB$20,Weight!$AB$11,Weight!$AB$12),Weight!$AB$11)</f>
        <v>441.67625407436543</v>
      </c>
      <c r="K285">
        <f>IF(Wean!$AB$12&gt;Wean!$AB$11,BETAINV(H285,Wean!$AB$19,Wean!$AB$20,Wean!$AB$11,Wean!$AB$12),Wean!$AB$11)</f>
        <v>0.82632619879313662</v>
      </c>
      <c r="L285">
        <f>IF(Costs!$AB$12&gt;Costs!$AB$11,BETAINV(H285,Costs!$AB$19,Costs!$AB$20,Costs!$AB$11,Costs!$AB$12),Costs!$AB$11)</f>
        <v>266.60547820577011</v>
      </c>
      <c r="M285">
        <f t="shared" si="20"/>
        <v>85.063590624870358</v>
      </c>
      <c r="N285">
        <f t="shared" si="18"/>
        <v>-501.60307604179627</v>
      </c>
      <c r="O285">
        <f t="shared" si="19"/>
        <v>0.28199999999999997</v>
      </c>
    </row>
    <row r="286" spans="7:15" x14ac:dyDescent="0.2">
      <c r="G286">
        <v>283</v>
      </c>
      <c r="H286">
        <f t="shared" si="17"/>
        <v>0.28299999999999997</v>
      </c>
      <c r="I286">
        <f>IF(Price!$AB$12&gt;Price!$AB$11,BETAINV(H286,Price!$AB$19,Price!$AB$20,Price!$AB$11,Price!$AB$12),Price!$AB$11)</f>
        <v>0.96370428387714813</v>
      </c>
      <c r="J286">
        <f>IF(Weight!$AB$12&gt;Weight!$AB$11,BETAINV(H286,Weight!$AB$19,Weight!$AB$20,Weight!$AB$11,Weight!$AB$12),Weight!$AB$11)</f>
        <v>441.71799128750985</v>
      </c>
      <c r="K286">
        <f>IF(Wean!$AB$12&gt;Wean!$AB$11,BETAINV(H286,Wean!$AB$19,Wean!$AB$20,Wean!$AB$11,Wean!$AB$12),Wean!$AB$11)</f>
        <v>0.82638089230728373</v>
      </c>
      <c r="L286">
        <f>IF(Costs!$AB$12&gt;Costs!$AB$11,BETAINV(H286,Costs!$AB$19,Costs!$AB$20,Costs!$AB$11,Costs!$AB$12),Costs!$AB$11)</f>
        <v>266.68128018254782</v>
      </c>
      <c r="M286">
        <f t="shared" si="20"/>
        <v>85.097100065230563</v>
      </c>
      <c r="N286">
        <f t="shared" si="18"/>
        <v>-501.56956660143607</v>
      </c>
      <c r="O286">
        <f t="shared" si="19"/>
        <v>0.28299999999999997</v>
      </c>
    </row>
    <row r="287" spans="7:15" x14ac:dyDescent="0.2">
      <c r="G287">
        <v>284</v>
      </c>
      <c r="H287">
        <f t="shared" si="17"/>
        <v>0.28399999999999997</v>
      </c>
      <c r="I287">
        <f>IF(Price!$AB$12&gt;Price!$AB$11,BETAINV(H287,Price!$AB$19,Price!$AB$20,Price!$AB$11,Price!$AB$12),Price!$AB$11)</f>
        <v>0.96384879858538952</v>
      </c>
      <c r="J287">
        <f>IF(Weight!$AB$12&gt;Weight!$AB$11,BETAINV(H287,Weight!$AB$19,Weight!$AB$20,Weight!$AB$11,Weight!$AB$12),Weight!$AB$11)</f>
        <v>441.75967205166353</v>
      </c>
      <c r="K287">
        <f>IF(Wean!$AB$12&gt;Wean!$AB$11,BETAINV(H287,Wean!$AB$19,Wean!$AB$20,Wean!$AB$11,Wean!$AB$12),Wean!$AB$11)</f>
        <v>0.82643555181297013</v>
      </c>
      <c r="L287">
        <f>IF(Costs!$AB$12&gt;Costs!$AB$11,BETAINV(H287,Costs!$AB$19,Costs!$AB$20,Costs!$AB$11,Costs!$AB$12),Costs!$AB$11)</f>
        <v>266.7569923845204</v>
      </c>
      <c r="M287">
        <f t="shared" si="20"/>
        <v>85.13061211166297</v>
      </c>
      <c r="N287">
        <f t="shared" si="18"/>
        <v>-501.53605455500366</v>
      </c>
      <c r="O287">
        <f t="shared" si="19"/>
        <v>0.28399999999999997</v>
      </c>
    </row>
    <row r="288" spans="7:15" x14ac:dyDescent="0.2">
      <c r="G288">
        <v>285</v>
      </c>
      <c r="H288">
        <f t="shared" si="17"/>
        <v>0.28499999999999998</v>
      </c>
      <c r="I288">
        <f>IF(Price!$AB$12&gt;Price!$AB$11,BETAINV(H288,Price!$AB$19,Price!$AB$20,Price!$AB$11,Price!$AB$12),Price!$AB$11)</f>
        <v>0.96399318014565949</v>
      </c>
      <c r="J288">
        <f>IF(Weight!$AB$12&gt;Weight!$AB$11,BETAINV(H288,Weight!$AB$19,Weight!$AB$20,Weight!$AB$11,Weight!$AB$12),Weight!$AB$11)</f>
        <v>441.80129682739954</v>
      </c>
      <c r="K288">
        <f>IF(Wean!$AB$12&gt;Wean!$AB$11,BETAINV(H288,Wean!$AB$19,Wean!$AB$20,Wean!$AB$11,Wean!$AB$12),Wean!$AB$11)</f>
        <v>0.82649017773257039</v>
      </c>
      <c r="L288">
        <f>IF(Costs!$AB$12&gt;Costs!$AB$11,BETAINV(H288,Costs!$AB$19,Costs!$AB$20,Costs!$AB$11,Costs!$AB$12),Costs!$AB$11)</f>
        <v>266.83261558960652</v>
      </c>
      <c r="M288">
        <f t="shared" si="20"/>
        <v>85.164126951764331</v>
      </c>
      <c r="N288">
        <f t="shared" si="18"/>
        <v>-501.5025397149023</v>
      </c>
      <c r="O288">
        <f t="shared" si="19"/>
        <v>0.28499999999999998</v>
      </c>
    </row>
    <row r="289" spans="7:15" x14ac:dyDescent="0.2">
      <c r="G289">
        <v>286</v>
      </c>
      <c r="H289">
        <f t="shared" si="17"/>
        <v>0.28599999999999998</v>
      </c>
      <c r="I289">
        <f>IF(Price!$AB$12&gt;Price!$AB$11,BETAINV(H289,Price!$AB$19,Price!$AB$20,Price!$AB$11,Price!$AB$12),Price!$AB$11)</f>
        <v>0.96413742986266338</v>
      </c>
      <c r="J289">
        <f>IF(Weight!$AB$12&gt;Weight!$AB$11,BETAINV(H289,Weight!$AB$19,Weight!$AB$20,Weight!$AB$11,Weight!$AB$12),Weight!$AB$11)</f>
        <v>441.8428660713821</v>
      </c>
      <c r="K289">
        <f>IF(Wean!$AB$12&gt;Wean!$AB$11,BETAINV(H289,Wean!$AB$19,Wean!$AB$20,Wean!$AB$11,Wean!$AB$12),Wean!$AB$11)</f>
        <v>0.82654477048554298</v>
      </c>
      <c r="L289">
        <f>IF(Costs!$AB$12&gt;Costs!$AB$11,BETAINV(H289,Costs!$AB$19,Costs!$AB$20,Costs!$AB$11,Costs!$AB$12),Costs!$AB$11)</f>
        <v>266.90815056934849</v>
      </c>
      <c r="M289">
        <f t="shared" si="20"/>
        <v>85.197644772311889</v>
      </c>
      <c r="N289">
        <f t="shared" si="18"/>
        <v>-501.46902189435474</v>
      </c>
      <c r="O289">
        <f t="shared" si="19"/>
        <v>0.28599999999999998</v>
      </c>
    </row>
    <row r="290" spans="7:15" x14ac:dyDescent="0.2">
      <c r="G290">
        <v>287</v>
      </c>
      <c r="H290">
        <f t="shared" si="17"/>
        <v>0.28699999999999998</v>
      </c>
      <c r="I290">
        <f>IF(Price!$AB$12&gt;Price!$AB$11,BETAINV(H290,Price!$AB$19,Price!$AB$20,Price!$AB$11,Price!$AB$12),Price!$AB$11)</f>
        <v>0.96428154903114849</v>
      </c>
      <c r="J290">
        <f>IF(Weight!$AB$12&gt;Weight!$AB$11,BETAINV(H290,Weight!$AB$19,Weight!$AB$20,Weight!$AB$11,Weight!$AB$12),Weight!$AB$11)</f>
        <v>441.88438023641964</v>
      </c>
      <c r="K290">
        <f>IF(Wean!$AB$12&gt;Wean!$AB$11,BETAINV(H290,Wean!$AB$19,Wean!$AB$20,Wean!$AB$11,Wean!$AB$12),Wean!$AB$11)</f>
        <v>0.82659933048847067</v>
      </c>
      <c r="L290">
        <f>IF(Costs!$AB$12&gt;Costs!$AB$11,BETAINV(H290,Costs!$AB$19,Costs!$AB$20,Costs!$AB$11,Costs!$AB$12),Costs!$AB$11)</f>
        <v>266.98359808899943</v>
      </c>
      <c r="M290">
        <f t="shared" si="20"/>
        <v>85.231165759277133</v>
      </c>
      <c r="N290">
        <f t="shared" si="18"/>
        <v>-501.4355009073895</v>
      </c>
      <c r="O290">
        <f t="shared" si="19"/>
        <v>0.28699999999999998</v>
      </c>
    </row>
    <row r="291" spans="7:15" x14ac:dyDescent="0.2">
      <c r="G291">
        <v>288</v>
      </c>
      <c r="H291">
        <f t="shared" si="17"/>
        <v>0.28799999999999998</v>
      </c>
      <c r="I291">
        <f>IF(Price!$AB$12&gt;Price!$AB$11,BETAINV(H291,Price!$AB$19,Price!$AB$20,Price!$AB$11,Price!$AB$12),Price!$AB$11)</f>
        <v>0.96442553893604166</v>
      </c>
      <c r="J291">
        <f>IF(Weight!$AB$12&gt;Weight!$AB$11,BETAINV(H291,Weight!$AB$19,Weight!$AB$20,Weight!$AB$11,Weight!$AB$12),Weight!$AB$11)</f>
        <v>441.92583977151679</v>
      </c>
      <c r="K291">
        <f>IF(Wean!$AB$12&gt;Wean!$AB$11,BETAINV(H291,Wean!$AB$19,Wean!$AB$20,Wean!$AB$11,Wean!$AB$12),Wean!$AB$11)</f>
        <v>0.82665385815510162</v>
      </c>
      <c r="L291">
        <f>IF(Costs!$AB$12&gt;Costs!$AB$11,BETAINV(H291,Costs!$AB$19,Costs!$AB$20,Costs!$AB$11,Costs!$AB$12),Costs!$AB$11)</f>
        <v>267.05895890760871</v>
      </c>
      <c r="M291">
        <f t="shared" si="20"/>
        <v>85.264690097840003</v>
      </c>
      <c r="N291">
        <f t="shared" si="18"/>
        <v>-501.40197656882663</v>
      </c>
      <c r="O291">
        <f t="shared" si="19"/>
        <v>0.28799999999999998</v>
      </c>
    </row>
    <row r="292" spans="7:15" x14ac:dyDescent="0.2">
      <c r="G292">
        <v>289</v>
      </c>
      <c r="H292">
        <f t="shared" si="17"/>
        <v>0.28899999999999998</v>
      </c>
      <c r="I292">
        <f>IF(Price!$AB$12&gt;Price!$AB$11,BETAINV(H292,Price!$AB$19,Price!$AB$20,Price!$AB$11,Price!$AB$12),Price!$AB$11)</f>
        <v>0.96456940085258325</v>
      </c>
      <c r="J292">
        <f>IF(Weight!$AB$12&gt;Weight!$AB$11,BETAINV(H292,Weight!$AB$19,Weight!$AB$20,Weight!$AB$11,Weight!$AB$12),Weight!$AB$11)</f>
        <v>441.96724512192566</v>
      </c>
      <c r="K292">
        <f>IF(Wean!$AB$12&gt;Wean!$AB$11,BETAINV(H292,Wean!$AB$19,Wean!$AB$20,Wean!$AB$11,Wean!$AB$12),Wean!$AB$11)</f>
        <v>0.82670835389638908</v>
      </c>
      <c r="L292">
        <f>IF(Costs!$AB$12&gt;Costs!$AB$11,BETAINV(H292,Costs!$AB$19,Costs!$AB$20,Costs!$AB$11,Costs!$AB$12),Costs!$AB$11)</f>
        <v>267.13423377810602</v>
      </c>
      <c r="M292">
        <f t="shared" si="20"/>
        <v>85.298217972402483</v>
      </c>
      <c r="N292">
        <f t="shared" si="18"/>
        <v>-501.36844869426415</v>
      </c>
      <c r="O292">
        <f t="shared" si="19"/>
        <v>0.28899999999999998</v>
      </c>
    </row>
    <row r="293" spans="7:15" x14ac:dyDescent="0.2">
      <c r="G293">
        <v>290</v>
      </c>
      <c r="H293">
        <f t="shared" si="17"/>
        <v>0.28999999999999998</v>
      </c>
      <c r="I293">
        <f>IF(Price!$AB$12&gt;Price!$AB$11,BETAINV(H293,Price!$AB$19,Price!$AB$20,Price!$AB$11,Price!$AB$12),Price!$AB$11)</f>
        <v>0.96471313604646058</v>
      </c>
      <c r="J293">
        <f>IF(Weight!$AB$12&gt;Weight!$AB$11,BETAINV(H293,Weight!$AB$19,Weight!$AB$20,Weight!$AB$11,Weight!$AB$12),Weight!$AB$11)</f>
        <v>442.00859672919648</v>
      </c>
      <c r="K293">
        <f>IF(Wean!$AB$12&gt;Wean!$AB$11,BETAINV(H293,Wean!$AB$19,Wean!$AB$20,Wean!$AB$11,Wean!$AB$12),Wean!$AB$11)</f>
        <v>0.82676281812053098</v>
      </c>
      <c r="L293">
        <f>IF(Costs!$AB$12&gt;Costs!$AB$11,BETAINV(H293,Costs!$AB$19,Costs!$AB$20,Costs!$AB$11,Costs!$AB$12),Costs!$AB$11)</f>
        <v>267.20942344738427</v>
      </c>
      <c r="M293">
        <f t="shared" si="20"/>
        <v>85.331749566602696</v>
      </c>
      <c r="N293">
        <f t="shared" si="18"/>
        <v>-501.33491710006393</v>
      </c>
      <c r="O293">
        <f t="shared" si="19"/>
        <v>0.28999999999999998</v>
      </c>
    </row>
    <row r="294" spans="7:15" x14ac:dyDescent="0.2">
      <c r="G294">
        <v>291</v>
      </c>
      <c r="H294">
        <f t="shared" si="17"/>
        <v>0.29099999999999998</v>
      </c>
      <c r="I294">
        <f>IF(Price!$AB$12&gt;Price!$AB$11,BETAINV(H294,Price!$AB$19,Price!$AB$20,Price!$AB$11,Price!$AB$12),Price!$AB$11)</f>
        <v>0.96485674577393832</v>
      </c>
      <c r="J294">
        <f>IF(Weight!$AB$12&gt;Weight!$AB$11,BETAINV(H294,Weight!$AB$19,Weight!$AB$20,Weight!$AB$11,Weight!$AB$12),Weight!$AB$11)</f>
        <v>442.04989503122727</v>
      </c>
      <c r="K294">
        <f>IF(Wean!$AB$12&gt;Wean!$AB$11,BETAINV(H294,Wean!$AB$19,Wean!$AB$20,Wean!$AB$11,Wean!$AB$12),Wean!$AB$11)</f>
        <v>0.82681725123300842</v>
      </c>
      <c r="L294">
        <f>IF(Costs!$AB$12&gt;Costs!$AB$11,BETAINV(H294,Costs!$AB$19,Costs!$AB$20,Costs!$AB$11,Costs!$AB$12),Costs!$AB$11)</f>
        <v>267.28452865638116</v>
      </c>
      <c r="M294">
        <f t="shared" si="20"/>
        <v>85.36528506332769</v>
      </c>
      <c r="N294">
        <f t="shared" si="18"/>
        <v>-501.30138160333894</v>
      </c>
      <c r="O294">
        <f t="shared" si="19"/>
        <v>0.29099999999999998</v>
      </c>
    </row>
    <row r="295" spans="7:15" x14ac:dyDescent="0.2">
      <c r="G295">
        <v>292</v>
      </c>
      <c r="H295">
        <f t="shared" si="17"/>
        <v>0.29199999999999998</v>
      </c>
      <c r="I295">
        <f>IF(Price!$AB$12&gt;Price!$AB$11,BETAINV(H295,Price!$AB$19,Price!$AB$20,Price!$AB$11,Price!$AB$12),Price!$AB$11)</f>
        <v>0.96500023128198753</v>
      </c>
      <c r="J295">
        <f>IF(Weight!$AB$12&gt;Weight!$AB$11,BETAINV(H295,Weight!$AB$19,Weight!$AB$20,Weight!$AB$11,Weight!$AB$12),Weight!$AB$11)</f>
        <v>442.09114046231247</v>
      </c>
      <c r="K295">
        <f>IF(Wean!$AB$12&gt;Wean!$AB$11,BETAINV(H295,Wean!$AB$19,Wean!$AB$20,Wean!$AB$11,Wean!$AB$12),Wean!$AB$11)</f>
        <v>0.82687165363662418</v>
      </c>
      <c r="L295">
        <f>IF(Costs!$AB$12&gt;Costs!$AB$11,BETAINV(H295,Costs!$AB$19,Costs!$AB$20,Costs!$AB$11,Costs!$AB$12),Costs!$AB$11)</f>
        <v>267.35955014015929</v>
      </c>
      <c r="M295">
        <f t="shared" si="20"/>
        <v>85.398824644727426</v>
      </c>
      <c r="N295">
        <f t="shared" si="18"/>
        <v>-501.2678420219392</v>
      </c>
      <c r="O295">
        <f t="shared" si="19"/>
        <v>0.29199999999999998</v>
      </c>
    </row>
    <row r="296" spans="7:15" x14ac:dyDescent="0.2">
      <c r="G296">
        <v>293</v>
      </c>
      <c r="H296">
        <f t="shared" si="17"/>
        <v>0.29299999999999998</v>
      </c>
      <c r="I296">
        <f>IF(Price!$AB$12&gt;Price!$AB$11,BETAINV(H296,Price!$AB$19,Price!$AB$20,Price!$AB$11,Price!$AB$12),Price!$AB$11)</f>
        <v>0.96514359380841219</v>
      </c>
      <c r="J296">
        <f>IF(Weight!$AB$12&gt;Weight!$AB$11,BETAINV(H296,Weight!$AB$19,Weight!$AB$20,Weight!$AB$11,Weight!$AB$12),Weight!$AB$11)</f>
        <v>442.13233345319139</v>
      </c>
      <c r="K296">
        <f>IF(Wean!$AB$12&gt;Wean!$AB$11,BETAINV(H296,Wean!$AB$19,Wean!$AB$20,Wean!$AB$11,Wean!$AB$12),Wean!$AB$11)</f>
        <v>0.82692602573154028</v>
      </c>
      <c r="L296">
        <f>IF(Costs!$AB$12&gt;Costs!$AB$11,BETAINV(H296,Costs!$AB$19,Costs!$AB$20,Costs!$AB$11,Costs!$AB$12),Costs!$AB$11)</f>
        <v>267.43448862798522</v>
      </c>
      <c r="M296">
        <f t="shared" si="20"/>
        <v>85.432368492227511</v>
      </c>
      <c r="N296">
        <f t="shared" si="18"/>
        <v>-501.23429817443912</v>
      </c>
      <c r="O296">
        <f t="shared" si="19"/>
        <v>0.29299999999999998</v>
      </c>
    </row>
    <row r="297" spans="7:15" x14ac:dyDescent="0.2">
      <c r="G297">
        <v>294</v>
      </c>
      <c r="H297">
        <f t="shared" si="17"/>
        <v>0.29399999999999998</v>
      </c>
      <c r="I297">
        <f>IF(Price!$AB$12&gt;Price!$AB$11,BETAINV(H297,Price!$AB$19,Price!$AB$20,Price!$AB$11,Price!$AB$12),Price!$AB$11)</f>
        <v>0.96528683458197395</v>
      </c>
      <c r="J297">
        <f>IF(Weight!$AB$12&gt;Weight!$AB$11,BETAINV(H297,Weight!$AB$19,Weight!$AB$20,Weight!$AB$11,Weight!$AB$12),Weight!$AB$11)</f>
        <v>442.17347443109531</v>
      </c>
      <c r="K297">
        <f>IF(Wean!$AB$12&gt;Wean!$AB$11,BETAINV(H297,Wean!$AB$19,Wean!$AB$20,Wean!$AB$11,Wean!$AB$12),Wean!$AB$11)</f>
        <v>0.82698036791531493</v>
      </c>
      <c r="L297">
        <f>IF(Costs!$AB$12&gt;Costs!$AB$11,BETAINV(H297,Costs!$AB$19,Costs!$AB$20,Costs!$AB$11,Costs!$AB$12),Costs!$AB$11)</f>
        <v>267.50934484340729</v>
      </c>
      <c r="M297">
        <f t="shared" si="20"/>
        <v>85.465916786541982</v>
      </c>
      <c r="N297">
        <f t="shared" si="18"/>
        <v>-501.20074988012465</v>
      </c>
      <c r="O297">
        <f t="shared" si="19"/>
        <v>0.29399999999999998</v>
      </c>
    </row>
    <row r="298" spans="7:15" x14ac:dyDescent="0.2">
      <c r="G298">
        <v>295</v>
      </c>
      <c r="H298">
        <f t="shared" si="17"/>
        <v>0.29499999999999998</v>
      </c>
      <c r="I298">
        <f>IF(Price!$AB$12&gt;Price!$AB$11,BETAINV(H298,Price!$AB$19,Price!$AB$20,Price!$AB$11,Price!$AB$12),Price!$AB$11)</f>
        <v>0.96542995482251548</v>
      </c>
      <c r="J298">
        <f>IF(Weight!$AB$12&gt;Weight!$AB$11,BETAINV(H298,Weight!$AB$19,Weight!$AB$20,Weight!$AB$11,Weight!$AB$12),Weight!$AB$11)</f>
        <v>442.21456381979425</v>
      </c>
      <c r="K298">
        <f>IF(Wean!$AB$12&gt;Wean!$AB$11,BETAINV(H298,Wean!$AB$19,Wean!$AB$20,Wean!$AB$11,Wean!$AB$12),Wean!$AB$11)</f>
        <v>0.82703468058293927</v>
      </c>
      <c r="L298">
        <f>IF(Costs!$AB$12&gt;Costs!$AB$11,BETAINV(H298,Costs!$AB$19,Costs!$AB$20,Costs!$AB$11,Costs!$AB$12),Costs!$AB$11)</f>
        <v>267.58411950433214</v>
      </c>
      <c r="M298">
        <f t="shared" si="20"/>
        <v>85.499469707686558</v>
      </c>
      <c r="N298">
        <f t="shared" si="18"/>
        <v>-501.16719695898007</v>
      </c>
      <c r="O298">
        <f t="shared" si="19"/>
        <v>0.29499999999999998</v>
      </c>
    </row>
    <row r="299" spans="7:15" x14ac:dyDescent="0.2">
      <c r="G299">
        <v>296</v>
      </c>
      <c r="H299">
        <f t="shared" si="17"/>
        <v>0.29599999999999999</v>
      </c>
      <c r="I299">
        <f>IF(Price!$AB$12&gt;Price!$AB$11,BETAINV(H299,Price!$AB$19,Price!$AB$20,Price!$AB$11,Price!$AB$12),Price!$AB$11)</f>
        <v>0.96557295574108104</v>
      </c>
      <c r="J299">
        <f>IF(Weight!$AB$12&gt;Weight!$AB$11,BETAINV(H299,Weight!$AB$19,Weight!$AB$20,Weight!$AB$11,Weight!$AB$12),Weight!$AB$11)</f>
        <v>442.25560203964284</v>
      </c>
      <c r="K299">
        <f>IF(Wean!$AB$12&gt;Wean!$AB$11,BETAINV(H299,Wean!$AB$19,Wean!$AB$20,Wean!$AB$11,Wean!$AB$12),Wean!$AB$11)</f>
        <v>0.82708896412687327</v>
      </c>
      <c r="L299">
        <f>IF(Costs!$AB$12&gt;Costs!$AB$11,BETAINV(H299,Costs!$AB$19,Costs!$AB$20,Costs!$AB$11,Costs!$AB$12),Costs!$AB$11)</f>
        <v>267.65881332309999</v>
      </c>
      <c r="M299">
        <f t="shared" si="20"/>
        <v>85.533027434991027</v>
      </c>
      <c r="N299">
        <f t="shared" si="18"/>
        <v>-501.1336392316756</v>
      </c>
      <c r="O299">
        <f t="shared" si="19"/>
        <v>0.29599999999999999</v>
      </c>
    </row>
    <row r="300" spans="7:15" x14ac:dyDescent="0.2">
      <c r="G300">
        <v>297</v>
      </c>
      <c r="H300">
        <f t="shared" si="17"/>
        <v>0.29699999999999999</v>
      </c>
      <c r="I300">
        <f>IF(Price!$AB$12&gt;Price!$AB$11,BETAINV(H300,Price!$AB$19,Price!$AB$20,Price!$AB$11,Price!$AB$12),Price!$AB$11)</f>
        <v>0.96571583854003606</v>
      </c>
      <c r="J300">
        <f>IF(Weight!$AB$12&gt;Weight!$AB$11,BETAINV(H300,Weight!$AB$19,Weight!$AB$20,Weight!$AB$11,Weight!$AB$12),Weight!$AB$11)</f>
        <v>442.29658950762541</v>
      </c>
      <c r="K300">
        <f>IF(Wean!$AB$12&gt;Wean!$AB$11,BETAINV(H300,Wean!$AB$19,Wean!$AB$20,Wean!$AB$11,Wean!$AB$12),Wean!$AB$11)</f>
        <v>0.82714321893708143</v>
      </c>
      <c r="L300">
        <f>IF(Costs!$AB$12&gt;Costs!$AB$11,BETAINV(H300,Costs!$AB$19,Costs!$AB$20,Costs!$AB$11,Costs!$AB$12),Costs!$AB$11)</f>
        <v>267.73342700655911</v>
      </c>
      <c r="M300">
        <f t="shared" si="20"/>
        <v>85.566590147111583</v>
      </c>
      <c r="N300">
        <f t="shared" si="18"/>
        <v>-501.10007651955505</v>
      </c>
      <c r="O300">
        <f t="shared" si="19"/>
        <v>0.29699999999999999</v>
      </c>
    </row>
    <row r="301" spans="7:15" x14ac:dyDescent="0.2">
      <c r="G301">
        <v>298</v>
      </c>
      <c r="H301">
        <f t="shared" si="17"/>
        <v>0.29799999999999999</v>
      </c>
      <c r="I301">
        <f>IF(Price!$AB$12&gt;Price!$AB$11,BETAINV(H301,Price!$AB$19,Price!$AB$20,Price!$AB$11,Price!$AB$12),Price!$AB$11)</f>
        <v>0.96585860441318483</v>
      </c>
      <c r="J301">
        <f>IF(Weight!$AB$12&gt;Weight!$AB$11,BETAINV(H301,Weight!$AB$19,Weight!$AB$20,Weight!$AB$11,Weight!$AB$12),Weight!$AB$11)</f>
        <v>442.33752663740063</v>
      </c>
      <c r="K301">
        <f>IF(Wean!$AB$12&gt;Wean!$AB$11,BETAINV(H301,Wean!$AB$19,Wean!$AB$20,Wean!$AB$11,Wean!$AB$12),Wean!$AB$11)</f>
        <v>0.82719744540106732</v>
      </c>
      <c r="L301">
        <f>IF(Costs!$AB$12&gt;Costs!$AB$11,BETAINV(H301,Costs!$AB$19,Costs!$AB$20,Costs!$AB$11,Costs!$AB$12),Costs!$AB$11)</f>
        <v>267.80796125613864</v>
      </c>
      <c r="M301">
        <f t="shared" si="20"/>
        <v>85.600158022043274</v>
      </c>
      <c r="N301">
        <f t="shared" si="18"/>
        <v>-501.06650864462335</v>
      </c>
      <c r="O301">
        <f t="shared" si="19"/>
        <v>0.29799999999999999</v>
      </c>
    </row>
    <row r="302" spans="7:15" x14ac:dyDescent="0.2">
      <c r="G302">
        <v>299</v>
      </c>
      <c r="H302">
        <f t="shared" si="17"/>
        <v>0.29899999999999999</v>
      </c>
      <c r="I302">
        <f>IF(Price!$AB$12&gt;Price!$AB$11,BETAINV(H302,Price!$AB$19,Price!$AB$20,Price!$AB$11,Price!$AB$12),Price!$AB$11)</f>
        <v>0.96600125454588559</v>
      </c>
      <c r="J302">
        <f>IF(Weight!$AB$12&gt;Weight!$AB$11,BETAINV(H302,Weight!$AB$19,Weight!$AB$20,Weight!$AB$11,Weight!$AB$12),Weight!$AB$11)</f>
        <v>442.37841383934506</v>
      </c>
      <c r="K302">
        <f>IF(Wean!$AB$12&gt;Wean!$AB$11,BETAINV(H302,Wean!$AB$19,Wean!$AB$20,Wean!$AB$11,Wean!$AB$12),Wean!$AB$11)</f>
        <v>0.8272516439039086</v>
      </c>
      <c r="L302">
        <f>IF(Costs!$AB$12&gt;Costs!$AB$11,BETAINV(H302,Costs!$AB$19,Costs!$AB$20,Costs!$AB$11,Costs!$AB$12),Costs!$AB$11)</f>
        <v>267.88241676792074</v>
      </c>
      <c r="M302">
        <f t="shared" si="20"/>
        <v>85.633731237132224</v>
      </c>
      <c r="N302">
        <f t="shared" si="18"/>
        <v>-501.0329354295344</v>
      </c>
      <c r="O302">
        <f t="shared" si="19"/>
        <v>0.29899999999999999</v>
      </c>
    </row>
    <row r="303" spans="7:15" x14ac:dyDescent="0.2">
      <c r="G303">
        <v>300</v>
      </c>
      <c r="H303">
        <f t="shared" si="17"/>
        <v>0.3</v>
      </c>
      <c r="I303">
        <f>IF(Price!$AB$12&gt;Price!$AB$11,BETAINV(H303,Price!$AB$19,Price!$AB$20,Price!$AB$11,Price!$AB$12),Price!$AB$11)</f>
        <v>0.96614379011516505</v>
      </c>
      <c r="J303">
        <f>IF(Weight!$AB$12&gt;Weight!$AB$11,BETAINV(H303,Weight!$AB$19,Weight!$AB$20,Weight!$AB$11,Weight!$AB$12),Weight!$AB$11)</f>
        <v>442.41925152059662</v>
      </c>
      <c r="K303">
        <f>IF(Wean!$AB$12&gt;Wean!$AB$11,BETAINV(H303,Wean!$AB$19,Wean!$AB$20,Wean!$AB$11,Wean!$AB$12),Wean!$AB$11)</f>
        <v>0.82730581482829058</v>
      </c>
      <c r="L303">
        <f>IF(Costs!$AB$12&gt;Costs!$AB$11,BETAINV(H303,Costs!$AB$19,Costs!$AB$20,Costs!$AB$11,Costs!$AB$12),Costs!$AB$11)</f>
        <v>267.95679423271145</v>
      </c>
      <c r="M303">
        <f t="shared" si="20"/>
        <v>85.667309969087341</v>
      </c>
      <c r="N303">
        <f t="shared" si="18"/>
        <v>-500.99935669757929</v>
      </c>
      <c r="O303">
        <f t="shared" si="19"/>
        <v>0.3</v>
      </c>
    </row>
    <row r="304" spans="7:15" x14ac:dyDescent="0.2">
      <c r="G304">
        <v>301</v>
      </c>
      <c r="H304">
        <f t="shared" si="17"/>
        <v>0.30099999999999999</v>
      </c>
      <c r="I304">
        <f>IF(Price!$AB$12&gt;Price!$AB$11,BETAINV(H304,Price!$AB$19,Price!$AB$20,Price!$AB$11,Price!$AB$12),Price!$AB$11)</f>
        <v>0.96628621228983058</v>
      </c>
      <c r="J304">
        <f>IF(Weight!$AB$12&gt;Weight!$AB$11,BETAINV(H304,Weight!$AB$19,Weight!$AB$20,Weight!$AB$11,Weight!$AB$12),Weight!$AB$11)</f>
        <v>442.46004008509675</v>
      </c>
      <c r="K304">
        <f>IF(Wean!$AB$12&gt;Wean!$AB$11,BETAINV(H304,Wean!$AB$19,Wean!$AB$20,Wean!$AB$11,Wean!$AB$12),Wean!$AB$11)</f>
        <v>0.82735995855454003</v>
      </c>
      <c r="L304">
        <f>IF(Costs!$AB$12&gt;Costs!$AB$11,BETAINV(H304,Costs!$AB$19,Costs!$AB$20,Costs!$AB$11,Costs!$AB$12),Costs!$AB$11)</f>
        <v>268.0310943361103</v>
      </c>
      <c r="M304">
        <f t="shared" si="20"/>
        <v>85.700894393992883</v>
      </c>
      <c r="N304">
        <f t="shared" si="18"/>
        <v>-500.96577227267375</v>
      </c>
      <c r="O304">
        <f t="shared" si="19"/>
        <v>0.30099999999999999</v>
      </c>
    </row>
    <row r="305" spans="7:15" x14ac:dyDescent="0.2">
      <c r="G305">
        <v>302</v>
      </c>
      <c r="H305">
        <f t="shared" si="17"/>
        <v>0.30199999999999999</v>
      </c>
      <c r="I305">
        <f>IF(Price!$AB$12&gt;Price!$AB$11,BETAINV(H305,Price!$AB$19,Price!$AB$20,Price!$AB$11,Price!$AB$12),Price!$AB$11)</f>
        <v>0.96642852223058118</v>
      </c>
      <c r="J305">
        <f>IF(Weight!$AB$12&gt;Weight!$AB$11,BETAINV(H305,Weight!$AB$19,Weight!$AB$20,Weight!$AB$11,Weight!$AB$12),Weight!$AB$11)</f>
        <v>442.50077993363232</v>
      </c>
      <c r="K305">
        <f>IF(Wean!$AB$12&gt;Wean!$AB$11,BETAINV(H305,Wean!$AB$19,Wean!$AB$20,Wean!$AB$11,Wean!$AB$12),Wean!$AB$11)</f>
        <v>0.82741407546065804</v>
      </c>
      <c r="L305">
        <f>IF(Costs!$AB$12&gt;Costs!$AB$11,BETAINV(H305,Costs!$AB$19,Costs!$AB$20,Costs!$AB$11,Costs!$AB$12),Costs!$AB$11)</f>
        <v>268.10531775857947</v>
      </c>
      <c r="M305">
        <f t="shared" si="20"/>
        <v>85.734484687319195</v>
      </c>
      <c r="N305">
        <f t="shared" si="18"/>
        <v>-500.93218197934743</v>
      </c>
      <c r="O305">
        <f t="shared" si="19"/>
        <v>0.30199999999999999</v>
      </c>
    </row>
    <row r="306" spans="7:15" x14ac:dyDescent="0.2">
      <c r="G306">
        <v>303</v>
      </c>
      <c r="H306">
        <f t="shared" si="17"/>
        <v>0.30299999999999999</v>
      </c>
      <c r="I306">
        <f>IF(Price!$AB$12&gt;Price!$AB$11,BETAINV(H306,Price!$AB$19,Price!$AB$20,Price!$AB$11,Price!$AB$12),Price!$AB$11)</f>
        <v>0.96657072109011566</v>
      </c>
      <c r="J306">
        <f>IF(Weight!$AB$12&gt;Weight!$AB$11,BETAINV(H306,Weight!$AB$19,Weight!$AB$20,Weight!$AB$11,Weight!$AB$12),Weight!$AB$11)</f>
        <v>442.54147146387686</v>
      </c>
      <c r="K306">
        <f>IF(Wean!$AB$12&gt;Wean!$AB$11,BETAINV(H306,Wean!$AB$19,Wean!$AB$20,Wean!$AB$11,Wean!$AB$12),Wean!$AB$11)</f>
        <v>0.82746816592235262</v>
      </c>
      <c r="L306">
        <f>IF(Costs!$AB$12&gt;Costs!$AB$11,BETAINV(H306,Costs!$AB$19,Costs!$AB$20,Costs!$AB$11,Costs!$AB$12),Costs!$AB$11)</f>
        <v>268.1794651755111</v>
      </c>
      <c r="M306">
        <f t="shared" si="20"/>
        <v>85.76808102393494</v>
      </c>
      <c r="N306">
        <f t="shared" si="18"/>
        <v>-500.89858564273169</v>
      </c>
      <c r="O306">
        <f t="shared" si="19"/>
        <v>0.30299999999999999</v>
      </c>
    </row>
    <row r="307" spans="7:15" x14ac:dyDescent="0.2">
      <c r="G307">
        <v>304</v>
      </c>
      <c r="H307">
        <f t="shared" si="17"/>
        <v>0.30399999999999999</v>
      </c>
      <c r="I307">
        <f>IF(Price!$AB$12&gt;Price!$AB$11,BETAINV(H307,Price!$AB$19,Price!$AB$20,Price!$AB$11,Price!$AB$12),Price!$AB$11)</f>
        <v>0.96671281001324127</v>
      </c>
      <c r="J307">
        <f>IF(Weight!$AB$12&gt;Weight!$AB$11,BETAINV(H307,Weight!$AB$19,Weight!$AB$20,Weight!$AB$11,Weight!$AB$12),Weight!$AB$11)</f>
        <v>442.58211507043114</v>
      </c>
      <c r="K307">
        <f>IF(Wean!$AB$12&gt;Wean!$AB$11,BETAINV(H307,Wean!$AB$19,Wean!$AB$20,Wean!$AB$11,Wean!$AB$12),Wean!$AB$11)</f>
        <v>0.82752223031307071</v>
      </c>
      <c r="L307">
        <f>IF(Costs!$AB$12&gt;Costs!$AB$11,BETAINV(H307,Costs!$AB$19,Costs!$AB$20,Costs!$AB$11,Costs!$AB$12),Costs!$AB$11)</f>
        <v>268.2535372572944</v>
      </c>
      <c r="M307">
        <f t="shared" si="20"/>
        <v>85.80168357811857</v>
      </c>
      <c r="N307">
        <f t="shared" si="18"/>
        <v>-500.86498308854806</v>
      </c>
      <c r="O307">
        <f t="shared" si="19"/>
        <v>0.30399999999999999</v>
      </c>
    </row>
    <row r="308" spans="7:15" x14ac:dyDescent="0.2">
      <c r="G308">
        <v>305</v>
      </c>
      <c r="H308">
        <f t="shared" si="17"/>
        <v>0.30499999999999999</v>
      </c>
      <c r="I308">
        <f>IF(Price!$AB$12&gt;Price!$AB$11,BETAINV(H308,Price!$AB$19,Price!$AB$20,Price!$AB$11,Price!$AB$12),Price!$AB$11)</f>
        <v>0.96685479013697895</v>
      </c>
      <c r="J308">
        <f>IF(Weight!$AB$12&gt;Weight!$AB$11,BETAINV(H308,Weight!$AB$19,Weight!$AB$20,Weight!$AB$11,Weight!$AB$12),Weight!$AB$11)</f>
        <v>442.62271114486293</v>
      </c>
      <c r="K308">
        <f>IF(Wean!$AB$12&gt;Wean!$AB$11,BETAINV(H308,Wean!$AB$19,Wean!$AB$20,Wean!$AB$11,Wean!$AB$12),Wean!$AB$11)</f>
        <v>0.82757626900403003</v>
      </c>
      <c r="L308">
        <f>IF(Costs!$AB$12&gt;Costs!$AB$11,BETAINV(H308,Costs!$AB$19,Costs!$AB$20,Costs!$AB$11,Costs!$AB$12),Costs!$AB$11)</f>
        <v>268.32753466938095</v>
      </c>
      <c r="M308">
        <f t="shared" si="20"/>
        <v>85.835292523569137</v>
      </c>
      <c r="N308">
        <f t="shared" si="18"/>
        <v>-500.83137414309749</v>
      </c>
      <c r="O308">
        <f t="shared" si="19"/>
        <v>0.30499999999999999</v>
      </c>
    </row>
    <row r="309" spans="7:15" x14ac:dyDescent="0.2">
      <c r="G309">
        <v>306</v>
      </c>
      <c r="H309">
        <f t="shared" si="17"/>
        <v>0.30599999999999999</v>
      </c>
      <c r="I309">
        <f>IF(Price!$AB$12&gt;Price!$AB$11,BETAINV(H309,Price!$AB$19,Price!$AB$20,Price!$AB$11,Price!$AB$12),Price!$AB$11)</f>
        <v>0.96699666259066741</v>
      </c>
      <c r="J309">
        <f>IF(Weight!$AB$12&gt;Weight!$AB$11,BETAINV(H309,Weight!$AB$19,Weight!$AB$20,Weight!$AB$11,Weight!$AB$12),Weight!$AB$11)</f>
        <v>442.66326007574662</v>
      </c>
      <c r="K309">
        <f>IF(Wean!$AB$12&gt;Wean!$AB$11,BETAINV(H309,Wean!$AB$19,Wean!$AB$20,Wean!$AB$11,Wean!$AB$12),Wean!$AB$11)</f>
        <v>0.82763028236425029</v>
      </c>
      <c r="L309">
        <f>IF(Costs!$AB$12&gt;Costs!$AB$11,BETAINV(H309,Costs!$AB$19,Costs!$AB$20,Costs!$AB$11,Costs!$AB$12),Costs!$AB$11)</f>
        <v>268.40145807234995</v>
      </c>
      <c r="M309">
        <f t="shared" si="20"/>
        <v>85.868908033417995</v>
      </c>
      <c r="N309">
        <f t="shared" si="18"/>
        <v>-500.79775863324863</v>
      </c>
      <c r="O309">
        <f t="shared" si="19"/>
        <v>0.30599999999999999</v>
      </c>
    </row>
    <row r="310" spans="7:15" x14ac:dyDescent="0.2">
      <c r="G310">
        <v>307</v>
      </c>
      <c r="H310">
        <f t="shared" si="17"/>
        <v>0.307</v>
      </c>
      <c r="I310">
        <f>IF(Price!$AB$12&gt;Price!$AB$11,BETAINV(H310,Price!$AB$19,Price!$AB$20,Price!$AB$11,Price!$AB$12),Price!$AB$11)</f>
        <v>0.96713842849606702</v>
      </c>
      <c r="J310">
        <f>IF(Weight!$AB$12&gt;Weight!$AB$11,BETAINV(H310,Weight!$AB$19,Weight!$AB$20,Weight!$AB$11,Weight!$AB$12),Weight!$AB$11)</f>
        <v>442.70376224870176</v>
      </c>
      <c r="K310">
        <f>IF(Wean!$AB$12&gt;Wean!$AB$11,BETAINV(H310,Wean!$AB$19,Wean!$AB$20,Wean!$AB$11,Wean!$AB$12),Wean!$AB$11)</f>
        <v>0.82768427076058382</v>
      </c>
      <c r="L310">
        <f>IF(Costs!$AB$12&gt;Costs!$AB$11,BETAINV(H310,Costs!$AB$19,Costs!$AB$20,Costs!$AB$11,Costs!$AB$12),Costs!$AB$11)</f>
        <v>268.47530812197158</v>
      </c>
      <c r="M310">
        <f t="shared" si="20"/>
        <v>85.902530280239603</v>
      </c>
      <c r="N310">
        <f t="shared" si="18"/>
        <v>-500.76413638642703</v>
      </c>
      <c r="O310">
        <f t="shared" si="19"/>
        <v>0.307</v>
      </c>
    </row>
    <row r="311" spans="7:15" x14ac:dyDescent="0.2">
      <c r="G311">
        <v>308</v>
      </c>
      <c r="H311">
        <f t="shared" si="17"/>
        <v>0.308</v>
      </c>
      <c r="I311">
        <f>IF(Price!$AB$12&gt;Price!$AB$11,BETAINV(H311,Price!$AB$19,Price!$AB$20,Price!$AB$11,Price!$AB$12),Price!$AB$11)</f>
        <v>0.96728008896746021</v>
      </c>
      <c r="J311">
        <f>IF(Weight!$AB$12&gt;Weight!$AB$11,BETAINV(H311,Weight!$AB$19,Weight!$AB$20,Weight!$AB$11,Weight!$AB$12),Weight!$AB$11)</f>
        <v>442.74421804643151</v>
      </c>
      <c r="K311">
        <f>IF(Wean!$AB$12&gt;Wean!$AB$11,BETAINV(H311,Wean!$AB$19,Wean!$AB$20,Wean!$AB$11,Wean!$AB$12),Wean!$AB$11)</f>
        <v>0.82773823455774609</v>
      </c>
      <c r="L311">
        <f>IF(Costs!$AB$12&gt;Costs!$AB$11,BETAINV(H311,Costs!$AB$19,Costs!$AB$20,Costs!$AB$11,Costs!$AB$12),Costs!$AB$11)</f>
        <v>268.54908546927015</v>
      </c>
      <c r="M311">
        <f t="shared" si="20"/>
        <v>85.936159436062496</v>
      </c>
      <c r="N311">
        <f t="shared" si="18"/>
        <v>-500.73050723060413</v>
      </c>
      <c r="O311">
        <f t="shared" si="19"/>
        <v>0.308</v>
      </c>
    </row>
    <row r="312" spans="7:15" x14ac:dyDescent="0.2">
      <c r="G312">
        <v>309</v>
      </c>
      <c r="H312">
        <f t="shared" si="17"/>
        <v>0.309</v>
      </c>
      <c r="I312">
        <f>IF(Price!$AB$12&gt;Price!$AB$11,BETAINV(H312,Price!$AB$19,Price!$AB$20,Price!$AB$11,Price!$AB$12),Price!$AB$11)</f>
        <v>0.96742164511175199</v>
      </c>
      <c r="J312">
        <f>IF(Weight!$AB$12&gt;Weight!$AB$11,BETAINV(H312,Weight!$AB$19,Weight!$AB$20,Weight!$AB$11,Weight!$AB$12),Weight!$AB$11)</f>
        <v>442.78462784875984</v>
      </c>
      <c r="K312">
        <f>IF(Wean!$AB$12&gt;Wean!$AB$11,BETAINV(H312,Wean!$AB$19,Wean!$AB$20,Wean!$AB$11,Wean!$AB$12),Wean!$AB$11)</f>
        <v>0.82779217411834538</v>
      </c>
      <c r="L312">
        <f>IF(Costs!$AB$12&gt;Costs!$AB$11,BETAINV(H312,Costs!$AB$19,Costs!$AB$20,Costs!$AB$11,Costs!$AB$12),Costs!$AB$11)</f>
        <v>268.62279076058587</v>
      </c>
      <c r="M312">
        <f t="shared" si="20"/>
        <v>85.969795672379973</v>
      </c>
      <c r="N312">
        <f t="shared" si="18"/>
        <v>-500.69687099428666</v>
      </c>
      <c r="O312">
        <f t="shared" si="19"/>
        <v>0.309</v>
      </c>
    </row>
    <row r="313" spans="7:15" x14ac:dyDescent="0.2">
      <c r="G313">
        <v>310</v>
      </c>
      <c r="H313">
        <f t="shared" si="17"/>
        <v>0.31</v>
      </c>
      <c r="I313">
        <f>IF(Price!$AB$12&gt;Price!$AB$11,BETAINV(H313,Price!$AB$19,Price!$AB$20,Price!$AB$11,Price!$AB$12),Price!$AB$11)</f>
        <v>0.96756309802856832</v>
      </c>
      <c r="J313">
        <f>IF(Weight!$AB$12&gt;Weight!$AB$11,BETAINV(H313,Weight!$AB$19,Weight!$AB$20,Weight!$AB$11,Weight!$AB$12),Weight!$AB$11)</f>
        <v>442.82499203266912</v>
      </c>
      <c r="K313">
        <f>IF(Wean!$AB$12&gt;Wean!$AB$11,BETAINV(H313,Wean!$AB$19,Wean!$AB$20,Wean!$AB$11,Wean!$AB$12),Wean!$AB$11)</f>
        <v>0.82784608980291285</v>
      </c>
      <c r="L313">
        <f>IF(Costs!$AB$12&gt;Costs!$AB$11,BETAINV(H313,Costs!$AB$19,Costs!$AB$20,Costs!$AB$11,Costs!$AB$12),Costs!$AB$11)</f>
        <v>268.69642463763603</v>
      </c>
      <c r="M313">
        <f t="shared" si="20"/>
        <v>86.003439160160951</v>
      </c>
      <c r="N313">
        <f t="shared" si="18"/>
        <v>-500.66322750650568</v>
      </c>
      <c r="O313">
        <f t="shared" si="19"/>
        <v>0.31</v>
      </c>
    </row>
    <row r="314" spans="7:15" x14ac:dyDescent="0.2">
      <c r="G314">
        <v>311</v>
      </c>
      <c r="H314">
        <f t="shared" si="17"/>
        <v>0.311</v>
      </c>
      <c r="I314">
        <f>IF(Price!$AB$12&gt;Price!$AB$11,BETAINV(H314,Price!$AB$19,Price!$AB$20,Price!$AB$11,Price!$AB$12),Price!$AB$11)</f>
        <v>0.96770444881035345</v>
      </c>
      <c r="J314">
        <f>IF(Weight!$AB$12&gt;Weight!$AB$11,BETAINV(H314,Weight!$AB$19,Weight!$AB$20,Weight!$AB$11,Weight!$AB$12),Weight!$AB$11)</f>
        <v>442.86531097233609</v>
      </c>
      <c r="K314">
        <f>IF(Wean!$AB$12&gt;Wean!$AB$11,BETAINV(H314,Wean!$AB$19,Wean!$AB$20,Wean!$AB$11,Wean!$AB$12),Wean!$AB$11)</f>
        <v>0.8278999819699312</v>
      </c>
      <c r="L314">
        <f>IF(Costs!$AB$12&gt;Costs!$AB$11,BETAINV(H314,Costs!$AB$19,Costs!$AB$20,Costs!$AB$11,Costs!$AB$12),Costs!$AB$11)</f>
        <v>268.76998773757509</v>
      </c>
      <c r="M314">
        <f t="shared" si="20"/>
        <v>86.037090069860312</v>
      </c>
      <c r="N314">
        <f t="shared" si="18"/>
        <v>-500.62957659680632</v>
      </c>
      <c r="O314">
        <f t="shared" si="19"/>
        <v>0.311</v>
      </c>
    </row>
    <row r="315" spans="7:15" x14ac:dyDescent="0.2">
      <c r="G315">
        <v>312</v>
      </c>
      <c r="H315">
        <f t="shared" si="17"/>
        <v>0.312</v>
      </c>
      <c r="I315">
        <f>IF(Price!$AB$12&gt;Price!$AB$11,BETAINV(H315,Price!$AB$19,Price!$AB$20,Price!$AB$11,Price!$AB$12),Price!$AB$11)</f>
        <v>0.96784569854246505</v>
      </c>
      <c r="J315">
        <f>IF(Weight!$AB$12&gt;Weight!$AB$11,BETAINV(H315,Weight!$AB$19,Weight!$AB$20,Weight!$AB$11,Weight!$AB$12),Weight!$AB$11)</f>
        <v>442.90558503916833</v>
      </c>
      <c r="K315">
        <f>IF(Wean!$AB$12&gt;Wean!$AB$11,BETAINV(H315,Wean!$AB$19,Wean!$AB$20,Wean!$AB$11,Wean!$AB$12),Wean!$AB$11)</f>
        <v>0.8279538509758636</v>
      </c>
      <c r="L315">
        <f>IF(Costs!$AB$12&gt;Costs!$AB$11,BETAINV(H315,Costs!$AB$19,Costs!$AB$20,Costs!$AB$11,Costs!$AB$12),Costs!$AB$11)</f>
        <v>268.84348069305406</v>
      </c>
      <c r="M315">
        <f t="shared" si="20"/>
        <v>86.070748571429363</v>
      </c>
      <c r="N315">
        <f t="shared" si="18"/>
        <v>-500.59591809523727</v>
      </c>
      <c r="O315">
        <f t="shared" si="19"/>
        <v>0.312</v>
      </c>
    </row>
    <row r="316" spans="7:15" x14ac:dyDescent="0.2">
      <c r="G316">
        <v>313</v>
      </c>
      <c r="H316">
        <f t="shared" si="17"/>
        <v>0.313</v>
      </c>
      <c r="I316">
        <f>IF(Price!$AB$12&gt;Price!$AB$11,BETAINV(H316,Price!$AB$19,Price!$AB$20,Price!$AB$11,Price!$AB$12),Price!$AB$11)</f>
        <v>0.96798684830326998</v>
      </c>
      <c r="J316">
        <f>IF(Weight!$AB$12&gt;Weight!$AB$11,BETAINV(H316,Weight!$AB$19,Weight!$AB$20,Weight!$AB$11,Weight!$AB$12),Weight!$AB$11)</f>
        <v>442.94581460183946</v>
      </c>
      <c r="K316">
        <f>IF(Wean!$AB$12&gt;Wean!$AB$11,BETAINV(H316,Wean!$AB$19,Wean!$AB$20,Wean!$AB$11,Wean!$AB$12),Wean!$AB$11)</f>
        <v>0.82800769717518208</v>
      </c>
      <c r="L316">
        <f>IF(Costs!$AB$12&gt;Costs!$AB$11,BETAINV(H316,Costs!$AB$19,Costs!$AB$20,Costs!$AB$11,Costs!$AB$12),Costs!$AB$11)</f>
        <v>268.91690413227877</v>
      </c>
      <c r="M316">
        <f t="shared" si="20"/>
        <v>86.104414834326519</v>
      </c>
      <c r="N316">
        <f t="shared" si="18"/>
        <v>-500.56225183234011</v>
      </c>
      <c r="O316">
        <f t="shared" si="19"/>
        <v>0.313</v>
      </c>
    </row>
    <row r="317" spans="7:15" x14ac:dyDescent="0.2">
      <c r="G317">
        <v>314</v>
      </c>
      <c r="H317">
        <f t="shared" si="17"/>
        <v>0.314</v>
      </c>
      <c r="I317">
        <f>IF(Price!$AB$12&gt;Price!$AB$11,BETAINV(H317,Price!$AB$19,Price!$AB$20,Price!$AB$11,Price!$AB$12),Price!$AB$11)</f>
        <v>0.96812789916423581</v>
      </c>
      <c r="J317">
        <f>IF(Weight!$AB$12&gt;Weight!$AB$11,BETAINV(H317,Weight!$AB$19,Weight!$AB$20,Weight!$AB$11,Weight!$AB$12),Weight!$AB$11)</f>
        <v>442.98600002632412</v>
      </c>
      <c r="K317">
        <f>IF(Wean!$AB$12&gt;Wean!$AB$11,BETAINV(H317,Wean!$AB$19,Wean!$AB$20,Wean!$AB$11,Wean!$AB$12),Wean!$AB$11)</f>
        <v>0.82806152092039564</v>
      </c>
      <c r="L317">
        <f>IF(Costs!$AB$12&gt;Costs!$AB$11,BETAINV(H317,Costs!$AB$19,Costs!$AB$20,Costs!$AB$11,Costs!$AB$12),Costs!$AB$11)</f>
        <v>268.99025867906761</v>
      </c>
      <c r="M317">
        <f t="shared" si="20"/>
        <v>86.138089027527087</v>
      </c>
      <c r="N317">
        <f t="shared" si="18"/>
        <v>-500.52857763913954</v>
      </c>
      <c r="O317">
        <f t="shared" si="19"/>
        <v>0.314</v>
      </c>
    </row>
    <row r="318" spans="7:15" x14ac:dyDescent="0.2">
      <c r="G318">
        <v>315</v>
      </c>
      <c r="H318">
        <f t="shared" si="17"/>
        <v>0.315</v>
      </c>
      <c r="I318">
        <f>IF(Price!$AB$12&gt;Price!$AB$11,BETAINV(H318,Price!$AB$19,Price!$AB$20,Price!$AB$11,Price!$AB$12),Price!$AB$11)</f>
        <v>0.9682688521900239</v>
      </c>
      <c r="J318">
        <f>IF(Weight!$AB$12&gt;Weight!$AB$11,BETAINV(H318,Weight!$AB$19,Weight!$AB$20,Weight!$AB$11,Weight!$AB$12),Weight!$AB$11)</f>
        <v>443.02614167593254</v>
      </c>
      <c r="K318">
        <f>IF(Wean!$AB$12&gt;Wean!$AB$11,BETAINV(H318,Wean!$AB$19,Wean!$AB$20,Wean!$AB$11,Wean!$AB$12),Wean!$AB$11)</f>
        <v>0.82811532256207743</v>
      </c>
      <c r="L318">
        <f>IF(Costs!$AB$12&gt;Costs!$AB$11,BETAINV(H318,Costs!$AB$19,Costs!$AB$20,Costs!$AB$11,Costs!$AB$12),Costs!$AB$11)</f>
        <v>269.06354495290822</v>
      </c>
      <c r="M318">
        <f t="shared" si="20"/>
        <v>86.171771319533434</v>
      </c>
      <c r="N318">
        <f t="shared" si="18"/>
        <v>-500.49489534713319</v>
      </c>
      <c r="O318">
        <f t="shared" si="19"/>
        <v>0.315</v>
      </c>
    </row>
    <row r="319" spans="7:15" x14ac:dyDescent="0.2">
      <c r="G319">
        <v>316</v>
      </c>
      <c r="H319">
        <f t="shared" si="17"/>
        <v>0.316</v>
      </c>
      <c r="I319">
        <f>IF(Price!$AB$12&gt;Price!$AB$11,BETAINV(H319,Price!$AB$19,Price!$AB$20,Price!$AB$11,Price!$AB$12),Price!$AB$11)</f>
        <v>0.96840970843857943</v>
      </c>
      <c r="J319">
        <f>IF(Weight!$AB$12&gt;Weight!$AB$11,BETAINV(H319,Weight!$AB$19,Weight!$AB$20,Weight!$AB$11,Weight!$AB$12),Weight!$AB$11)</f>
        <v>443.06623991134421</v>
      </c>
      <c r="K319">
        <f>IF(Wean!$AB$12&gt;Wean!$AB$11,BETAINV(H319,Wean!$AB$19,Wean!$AB$20,Wean!$AB$11,Wean!$AB$12),Wean!$AB$11)</f>
        <v>0.82816910244889264</v>
      </c>
      <c r="L319">
        <f>IF(Costs!$AB$12&gt;Costs!$AB$11,BETAINV(H319,Costs!$AB$19,Costs!$AB$20,Costs!$AB$11,Costs!$AB$12),Costs!$AB$11)</f>
        <v>269.13676356901357</v>
      </c>
      <c r="M319">
        <f t="shared" si="20"/>
        <v>86.205461878385165</v>
      </c>
      <c r="N319">
        <f t="shared" si="18"/>
        <v>-500.46120478828146</v>
      </c>
      <c r="O319">
        <f t="shared" si="19"/>
        <v>0.316</v>
      </c>
    </row>
    <row r="320" spans="7:15" x14ac:dyDescent="0.2">
      <c r="G320">
        <v>317</v>
      </c>
      <c r="H320">
        <f t="shared" si="17"/>
        <v>0.317</v>
      </c>
      <c r="I320">
        <f>IF(Price!$AB$12&gt;Price!$AB$11,BETAINV(H320,Price!$AB$19,Price!$AB$20,Price!$AB$11,Price!$AB$12),Price!$AB$11)</f>
        <v>0.96855046896122088</v>
      </c>
      <c r="J320">
        <f>IF(Weight!$AB$12&gt;Weight!$AB$11,BETAINV(H320,Weight!$AB$19,Weight!$AB$20,Weight!$AB$11,Weight!$AB$12),Weight!$AB$11)</f>
        <v>443.10629509064165</v>
      </c>
      <c r="K320">
        <f>IF(Wean!$AB$12&gt;Wean!$AB$11,BETAINV(H320,Wean!$AB$19,Wean!$AB$20,Wean!$AB$11,Wean!$AB$12),Wean!$AB$11)</f>
        <v>0.82822286092762487</v>
      </c>
      <c r="L320">
        <f>IF(Costs!$AB$12&gt;Costs!$AB$11,BETAINV(H320,Costs!$AB$19,Costs!$AB$20,Costs!$AB$11,Costs!$AB$12),Costs!$AB$11)</f>
        <v>269.20991513837714</v>
      </c>
      <c r="M320">
        <f t="shared" si="20"/>
        <v>86.239160871668844</v>
      </c>
      <c r="N320">
        <f t="shared" si="18"/>
        <v>-500.42750579499778</v>
      </c>
      <c r="O320">
        <f t="shared" si="19"/>
        <v>0.317</v>
      </c>
    </row>
    <row r="321" spans="7:15" x14ac:dyDescent="0.2">
      <c r="G321">
        <v>318</v>
      </c>
      <c r="H321">
        <f t="shared" si="17"/>
        <v>0.318</v>
      </c>
      <c r="I321">
        <f>IF(Price!$AB$12&gt;Price!$AB$11,BETAINV(H321,Price!$AB$19,Price!$AB$20,Price!$AB$11,Price!$AB$12),Price!$AB$11)</f>
        <v>0.96869113480272795</v>
      </c>
      <c r="J321">
        <f>IF(Weight!$AB$12&gt;Weight!$AB$11,BETAINV(H321,Weight!$AB$19,Weight!$AB$20,Weight!$AB$11,Weight!$AB$12),Weight!$AB$11)</f>
        <v>443.14630756934315</v>
      </c>
      <c r="K321">
        <f>IF(Wean!$AB$12&gt;Wean!$AB$11,BETAINV(H321,Wean!$AB$19,Wean!$AB$20,Wean!$AB$11,Wean!$AB$12),Wean!$AB$11)</f>
        <v>0.82827659834320277</v>
      </c>
      <c r="L321">
        <f>IF(Costs!$AB$12&gt;Costs!$AB$11,BETAINV(H321,Costs!$AB$19,Costs!$AB$20,Costs!$AB$11,Costs!$AB$12),Costs!$AB$11)</f>
        <v>269.28300026782722</v>
      </c>
      <c r="M321">
        <f t="shared" si="20"/>
        <v>86.272868466527598</v>
      </c>
      <c r="N321">
        <f t="shared" si="18"/>
        <v>-500.39379820013903</v>
      </c>
      <c r="O321">
        <f t="shared" si="19"/>
        <v>0.318</v>
      </c>
    </row>
    <row r="322" spans="7:15" x14ac:dyDescent="0.2">
      <c r="G322">
        <v>319</v>
      </c>
      <c r="H322">
        <f t="shared" si="17"/>
        <v>0.31900000000000001</v>
      </c>
      <c r="I322">
        <f>IF(Price!$AB$12&gt;Price!$AB$11,BETAINV(H322,Price!$AB$19,Price!$AB$20,Price!$AB$11,Price!$AB$12),Price!$AB$11)</f>
        <v>0.96883170700142862</v>
      </c>
      <c r="J322">
        <f>IF(Weight!$AB$12&gt;Weight!$AB$11,BETAINV(H322,Weight!$AB$19,Weight!$AB$20,Weight!$AB$11,Weight!$AB$12),Weight!$AB$11)</f>
        <v>443.18627770043554</v>
      </c>
      <c r="K322">
        <f>IF(Wean!$AB$12&gt;Wean!$AB$11,BETAINV(H322,Wean!$AB$19,Wean!$AB$20,Wean!$AB$11,Wean!$AB$12),Wean!$AB$11)</f>
        <v>0.82833031503872678</v>
      </c>
      <c r="L322">
        <f>IF(Costs!$AB$12&gt;Costs!$AB$11,BETAINV(H322,Costs!$AB$19,Costs!$AB$20,Costs!$AB$11,Costs!$AB$12),Costs!$AB$11)</f>
        <v>269.35601956008054</v>
      </c>
      <c r="M322">
        <f t="shared" si="20"/>
        <v>86.306584829671522</v>
      </c>
      <c r="N322">
        <f t="shared" si="18"/>
        <v>-500.36008183699511</v>
      </c>
      <c r="O322">
        <f t="shared" si="19"/>
        <v>0.31900000000000001</v>
      </c>
    </row>
    <row r="323" spans="7:15" x14ac:dyDescent="0.2">
      <c r="G323">
        <v>320</v>
      </c>
      <c r="H323">
        <f t="shared" si="17"/>
        <v>0.32</v>
      </c>
      <c r="I323">
        <f>IF(Price!$AB$12&gt;Price!$AB$11,BETAINV(H323,Price!$AB$19,Price!$AB$20,Price!$AB$11,Price!$AB$12),Price!$AB$11)</f>
        <v>0.96897218658928508</v>
      </c>
      <c r="J323">
        <f>IF(Weight!$AB$12&gt;Weight!$AB$11,BETAINV(H323,Weight!$AB$19,Weight!$AB$20,Weight!$AB$11,Weight!$AB$12),Weight!$AB$11)</f>
        <v>443.22620583440585</v>
      </c>
      <c r="K323">
        <f>IF(Wean!$AB$12&gt;Wean!$AB$11,BETAINV(H323,Wean!$AB$19,Wean!$AB$20,Wean!$AB$11,Wean!$AB$12),Wean!$AB$11)</f>
        <v>0.82838401135549411</v>
      </c>
      <c r="L323">
        <f>IF(Costs!$AB$12&gt;Costs!$AB$11,BETAINV(H323,Costs!$AB$19,Costs!$AB$20,Costs!$AB$11,Costs!$AB$12),Costs!$AB$11)</f>
        <v>269.42897361379545</v>
      </c>
      <c r="M323">
        <f t="shared" si="20"/>
        <v>86.34031012738626</v>
      </c>
      <c r="N323">
        <f t="shared" si="18"/>
        <v>-500.32635653928037</v>
      </c>
      <c r="O323">
        <f t="shared" si="19"/>
        <v>0.32</v>
      </c>
    </row>
    <row r="324" spans="7:15" x14ac:dyDescent="0.2">
      <c r="G324">
        <v>321</v>
      </c>
      <c r="H324">
        <f t="shared" ref="H324:H387" si="21">G324/1000</f>
        <v>0.32100000000000001</v>
      </c>
      <c r="I324">
        <f>IF(Price!$AB$12&gt;Price!$AB$11,BETAINV(H324,Price!$AB$19,Price!$AB$20,Price!$AB$11,Price!$AB$12),Price!$AB$11)</f>
        <v>0.96911257459197775</v>
      </c>
      <c r="J324">
        <f>IF(Weight!$AB$12&gt;Weight!$AB$11,BETAINV(H324,Weight!$AB$19,Weight!$AB$20,Weight!$AB$11,Weight!$AB$12),Weight!$AB$11)</f>
        <v>443.2660923192733</v>
      </c>
      <c r="K324">
        <f>IF(Wean!$AB$12&gt;Wean!$AB$11,BETAINV(H324,Wean!$AB$19,Wean!$AB$20,Wean!$AB$11,Wean!$AB$12),Wean!$AB$11)</f>
        <v>0.82843768763302494</v>
      </c>
      <c r="L324">
        <f>IF(Costs!$AB$12&gt;Costs!$AB$11,BETAINV(H324,Costs!$AB$19,Costs!$AB$20,Costs!$AB$11,Costs!$AB$12),Costs!$AB$11)</f>
        <v>269.50186302362363</v>
      </c>
      <c r="M324">
        <f t="shared" si="20"/>
        <v>86.374044525543127</v>
      </c>
      <c r="N324">
        <f t="shared" ref="N324:N387" si="22">M324-$E$40-$E$43</f>
        <v>-500.2926221411235</v>
      </c>
      <c r="O324">
        <f t="shared" ref="O324:O387" si="23">H324</f>
        <v>0.32100000000000001</v>
      </c>
    </row>
    <row r="325" spans="7:15" x14ac:dyDescent="0.2">
      <c r="G325">
        <v>322</v>
      </c>
      <c r="H325">
        <f t="shared" si="21"/>
        <v>0.32200000000000001</v>
      </c>
      <c r="I325">
        <f>IF(Price!$AB$12&gt;Price!$AB$11,BETAINV(H325,Price!$AB$19,Price!$AB$20,Price!$AB$11,Price!$AB$12),Price!$AB$11)</f>
        <v>0.96925287202898935</v>
      </c>
      <c r="J325">
        <f>IF(Weight!$AB$12&gt;Weight!$AB$11,BETAINV(H325,Weight!$AB$19,Weight!$AB$20,Weight!$AB$11,Weight!$AB$12),Weight!$AB$11)</f>
        <v>443.3059375006203</v>
      </c>
      <c r="K325">
        <f>IF(Wean!$AB$12&gt;Wean!$AB$11,BETAINV(H325,Wean!$AB$19,Wean!$AB$20,Wean!$AB$11,Wean!$AB$12),Wean!$AB$11)</f>
        <v>0.82849134420908743</v>
      </c>
      <c r="L325">
        <f>IF(Costs!$AB$12&gt;Costs!$AB$11,BETAINV(H325,Costs!$AB$19,Costs!$AB$20,Costs!$AB$11,Costs!$AB$12),Costs!$AB$11)</f>
        <v>269.57468838026193</v>
      </c>
      <c r="M325">
        <f t="shared" ref="M325:M388" si="24">I325*J325*K325-L325</f>
        <v>86.407788189608425</v>
      </c>
      <c r="N325">
        <f t="shared" si="22"/>
        <v>-500.2588784770582</v>
      </c>
      <c r="O325">
        <f t="shared" si="23"/>
        <v>0.32200000000000001</v>
      </c>
    </row>
    <row r="326" spans="7:15" x14ac:dyDescent="0.2">
      <c r="G326">
        <v>323</v>
      </c>
      <c r="H326">
        <f t="shared" si="21"/>
        <v>0.32300000000000001</v>
      </c>
      <c r="I326">
        <f>IF(Price!$AB$12&gt;Price!$AB$11,BETAINV(H326,Price!$AB$19,Price!$AB$20,Price!$AB$11,Price!$AB$12),Price!$AB$11)</f>
        <v>0.96939307991368673</v>
      </c>
      <c r="J326">
        <f>IF(Weight!$AB$12&gt;Weight!$AB$11,BETAINV(H326,Weight!$AB$19,Weight!$AB$20,Weight!$AB$11,Weight!$AB$12),Weight!$AB$11)</f>
        <v>443.34574172162309</v>
      </c>
      <c r="K326">
        <f>IF(Wean!$AB$12&gt;Wean!$AB$11,BETAINV(H326,Wean!$AB$19,Wean!$AB$20,Wean!$AB$11,Wean!$AB$12),Wean!$AB$11)</f>
        <v>0.82854498141972244</v>
      </c>
      <c r="L326">
        <f>IF(Costs!$AB$12&gt;Costs!$AB$11,BETAINV(H326,Costs!$AB$19,Costs!$AB$20,Costs!$AB$11,Costs!$AB$12),Costs!$AB$11)</f>
        <v>269.64745027050293</v>
      </c>
      <c r="M326">
        <f t="shared" si="24"/>
        <v>86.441541284652487</v>
      </c>
      <c r="N326">
        <f t="shared" si="22"/>
        <v>-500.22512538201414</v>
      </c>
      <c r="O326">
        <f t="shared" si="23"/>
        <v>0.32300000000000001</v>
      </c>
    </row>
    <row r="327" spans="7:15" x14ac:dyDescent="0.2">
      <c r="G327">
        <v>324</v>
      </c>
      <c r="H327">
        <f t="shared" si="21"/>
        <v>0.32400000000000001</v>
      </c>
      <c r="I327">
        <f>IF(Price!$AB$12&gt;Price!$AB$11,BETAINV(H327,Price!$AB$19,Price!$AB$20,Price!$AB$11,Price!$AB$12),Price!$AB$11)</f>
        <v>0.96953319925340253</v>
      </c>
      <c r="J327">
        <f>IF(Weight!$AB$12&gt;Weight!$AB$11,BETAINV(H327,Weight!$AB$19,Weight!$AB$20,Weight!$AB$11,Weight!$AB$12),Weight!$AB$11)</f>
        <v>443.3855053230821</v>
      </c>
      <c r="K327">
        <f>IF(Wean!$AB$12&gt;Wean!$AB$11,BETAINV(H327,Wean!$AB$19,Wean!$AB$20,Wean!$AB$11,Wean!$AB$12),Wean!$AB$11)</f>
        <v>0.82859859959926863</v>
      </c>
      <c r="L327">
        <f>IF(Costs!$AB$12&gt;Costs!$AB$11,BETAINV(H327,Costs!$AB$19,Costs!$AB$20,Costs!$AB$11,Costs!$AB$12),Costs!$AB$11)</f>
        <v>269.72014927728492</v>
      </c>
      <c r="M327">
        <f t="shared" si="24"/>
        <v>86.475303975359282</v>
      </c>
      <c r="N327">
        <f t="shared" si="22"/>
        <v>-500.19136269130735</v>
      </c>
      <c r="O327">
        <f t="shared" si="23"/>
        <v>0.32400000000000001</v>
      </c>
    </row>
    <row r="328" spans="7:15" x14ac:dyDescent="0.2">
      <c r="G328">
        <v>325</v>
      </c>
      <c r="H328">
        <f t="shared" si="21"/>
        <v>0.32500000000000001</v>
      </c>
      <c r="I328">
        <f>IF(Price!$AB$12&gt;Price!$AB$11,BETAINV(H328,Price!$AB$19,Price!$AB$20,Price!$AB$11,Price!$AB$12),Price!$AB$11)</f>
        <v>0.96967323104951486</v>
      </c>
      <c r="J328">
        <f>IF(Weight!$AB$12&gt;Weight!$AB$11,BETAINV(H328,Weight!$AB$19,Weight!$AB$20,Weight!$AB$11,Weight!$AB$12),Weight!$AB$11)</f>
        <v>443.42522864345176</v>
      </c>
      <c r="K328">
        <f>IF(Wean!$AB$12&gt;Wean!$AB$11,BETAINV(H328,Wean!$AB$19,Wean!$AB$20,Wean!$AB$11,Wean!$AB$12),Wean!$AB$11)</f>
        <v>0.82865219908038601</v>
      </c>
      <c r="L328">
        <f>IF(Costs!$AB$12&gt;Costs!$AB$11,BETAINV(H328,Costs!$AB$19,Costs!$AB$20,Costs!$AB$11,Costs!$AB$12),Costs!$AB$11)</f>
        <v>269.79278597974132</v>
      </c>
      <c r="M328">
        <f t="shared" si="24"/>
        <v>86.509076426034881</v>
      </c>
      <c r="N328">
        <f t="shared" si="22"/>
        <v>-500.15759024063175</v>
      </c>
      <c r="O328">
        <f t="shared" si="23"/>
        <v>0.32500000000000001</v>
      </c>
    </row>
    <row r="329" spans="7:15" x14ac:dyDescent="0.2">
      <c r="G329">
        <v>326</v>
      </c>
      <c r="H329">
        <f t="shared" si="21"/>
        <v>0.32600000000000001</v>
      </c>
      <c r="I329">
        <f>IF(Price!$AB$12&gt;Price!$AB$11,BETAINV(H329,Price!$AB$19,Price!$AB$20,Price!$AB$11,Price!$AB$12),Price!$AB$11)</f>
        <v>0.96981317629752684</v>
      </c>
      <c r="J329">
        <f>IF(Weight!$AB$12&gt;Weight!$AB$11,BETAINV(H329,Weight!$AB$19,Weight!$AB$20,Weight!$AB$11,Weight!$AB$12),Weight!$AB$11)</f>
        <v>443.46491201887017</v>
      </c>
      <c r="K329">
        <f>IF(Wean!$AB$12&gt;Wean!$AB$11,BETAINV(H329,Wean!$AB$19,Wean!$AB$20,Wean!$AB$11,Wean!$AB$12),Wean!$AB$11)</f>
        <v>0.82870578019408037</v>
      </c>
      <c r="L329">
        <f>IF(Costs!$AB$12&gt;Costs!$AB$11,BETAINV(H329,Costs!$AB$19,Costs!$AB$20,Costs!$AB$11,Costs!$AB$12),Costs!$AB$11)</f>
        <v>269.86536095324942</v>
      </c>
      <c r="M329">
        <f t="shared" si="24"/>
        <v>86.542858800617182</v>
      </c>
      <c r="N329">
        <f t="shared" si="22"/>
        <v>-500.12380786604945</v>
      </c>
      <c r="O329">
        <f t="shared" si="23"/>
        <v>0.32600000000000001</v>
      </c>
    </row>
    <row r="330" spans="7:15" x14ac:dyDescent="0.2">
      <c r="G330">
        <v>327</v>
      </c>
      <c r="H330">
        <f t="shared" si="21"/>
        <v>0.32700000000000001</v>
      </c>
      <c r="I330">
        <f>IF(Price!$AB$12&gt;Price!$AB$11,BETAINV(H330,Price!$AB$19,Price!$AB$20,Price!$AB$11,Price!$AB$12),Price!$AB$11)</f>
        <v>0.96995303598714433</v>
      </c>
      <c r="J330">
        <f>IF(Weight!$AB$12&gt;Weight!$AB$11,BETAINV(H330,Weight!$AB$19,Weight!$AB$20,Weight!$AB$11,Weight!$AB$12),Weight!$AB$11)</f>
        <v>443.50455578318781</v>
      </c>
      <c r="K330">
        <f>IF(Wean!$AB$12&gt;Wean!$AB$11,BETAINV(H330,Wean!$AB$19,Wean!$AB$20,Wean!$AB$11,Wean!$AB$12),Wean!$AB$11)</f>
        <v>0.828759343269727</v>
      </c>
      <c r="L330">
        <f>IF(Costs!$AB$12&gt;Costs!$AB$11,BETAINV(H330,Costs!$AB$19,Costs!$AB$20,Costs!$AB$11,Costs!$AB$12),Costs!$AB$11)</f>
        <v>269.93787476947824</v>
      </c>
      <c r="M330">
        <f t="shared" si="24"/>
        <v>86.576651262684436</v>
      </c>
      <c r="N330">
        <f t="shared" si="22"/>
        <v>-500.09001540398219</v>
      </c>
      <c r="O330">
        <f t="shared" si="23"/>
        <v>0.32700000000000001</v>
      </c>
    </row>
    <row r="331" spans="7:15" x14ac:dyDescent="0.2">
      <c r="G331">
        <v>328</v>
      </c>
      <c r="H331">
        <f t="shared" si="21"/>
        <v>0.32800000000000001</v>
      </c>
      <c r="I331">
        <f>IF(Price!$AB$12&gt;Price!$AB$11,BETAINV(H331,Price!$AB$19,Price!$AB$20,Price!$AB$11,Price!$AB$12),Price!$AB$11)</f>
        <v>0.97009281110235335</v>
      </c>
      <c r="J331">
        <f>IF(Weight!$AB$12&gt;Weight!$AB$11,BETAINV(H331,Weight!$AB$19,Weight!$AB$20,Weight!$AB$11,Weight!$AB$12),Weight!$AB$11)</f>
        <v>443.54416026799646</v>
      </c>
      <c r="K331">
        <f>IF(Wean!$AB$12&gt;Wean!$AB$11,BETAINV(H331,Wean!$AB$19,Wean!$AB$20,Wean!$AB$11,Wean!$AB$12),Wean!$AB$11)</f>
        <v>0.82881288863509361</v>
      </c>
      <c r="L331">
        <f>IF(Costs!$AB$12&gt;Costs!$AB$11,BETAINV(H331,Costs!$AB$19,Costs!$AB$20,Costs!$AB$11,Costs!$AB$12),Costs!$AB$11)</f>
        <v>270.0103279964361</v>
      </c>
      <c r="M331">
        <f t="shared" si="24"/>
        <v>86.610453975464111</v>
      </c>
      <c r="N331">
        <f t="shared" si="22"/>
        <v>-500.05621269120252</v>
      </c>
      <c r="O331">
        <f t="shared" si="23"/>
        <v>0.32800000000000001</v>
      </c>
    </row>
    <row r="332" spans="7:15" x14ac:dyDescent="0.2">
      <c r="G332">
        <v>329</v>
      </c>
      <c r="H332">
        <f t="shared" si="21"/>
        <v>0.32900000000000001</v>
      </c>
      <c r="I332">
        <f>IF(Price!$AB$12&gt;Price!$AB$11,BETAINV(H332,Price!$AB$19,Price!$AB$20,Price!$AB$11,Price!$AB$12),Price!$AB$11)</f>
        <v>0.97023250262149563</v>
      </c>
      <c r="J332">
        <f>IF(Weight!$AB$12&gt;Weight!$AB$11,BETAINV(H332,Weight!$AB$19,Weight!$AB$20,Weight!$AB$11,Weight!$AB$12),Weight!$AB$11)</f>
        <v>443.58372580265734</v>
      </c>
      <c r="K332">
        <f>IF(Wean!$AB$12&gt;Wean!$AB$11,BETAINV(H332,Wean!$AB$19,Wean!$AB$20,Wean!$AB$11,Wean!$AB$12),Wean!$AB$11)</f>
        <v>0.82886641661636395</v>
      </c>
      <c r="L332">
        <f>IF(Costs!$AB$12&gt;Costs!$AB$11,BETAINV(H332,Costs!$AB$19,Costs!$AB$20,Costs!$AB$11,Costs!$AB$12),Costs!$AB$11)</f>
        <v>270.08272119851722</v>
      </c>
      <c r="M332">
        <f t="shared" si="24"/>
        <v>86.644267101841706</v>
      </c>
      <c r="N332">
        <f t="shared" si="22"/>
        <v>-500.02239956482492</v>
      </c>
      <c r="O332">
        <f t="shared" si="23"/>
        <v>0.32900000000000001</v>
      </c>
    </row>
    <row r="333" spans="7:15" x14ac:dyDescent="0.2">
      <c r="G333">
        <v>330</v>
      </c>
      <c r="H333">
        <f t="shared" si="21"/>
        <v>0.33</v>
      </c>
      <c r="I333">
        <f>IF(Price!$AB$12&gt;Price!$AB$11,BETAINV(H333,Price!$AB$19,Price!$AB$20,Price!$AB$11,Price!$AB$12),Price!$AB$11)</f>
        <v>0.97037211151734426</v>
      </c>
      <c r="J333">
        <f>IF(Weight!$AB$12&gt;Weight!$AB$11,BETAINV(H333,Weight!$AB$19,Weight!$AB$20,Weight!$AB$11,Weight!$AB$12),Weight!$AB$11)</f>
        <v>443.62325271432894</v>
      </c>
      <c r="K333">
        <f>IF(Wean!$AB$12&gt;Wean!$AB$11,BETAINV(H333,Wean!$AB$19,Wean!$AB$20,Wean!$AB$11,Wean!$AB$12),Wean!$AB$11)</f>
        <v>0.82891992753816046</v>
      </c>
      <c r="L333">
        <f>IF(Costs!$AB$12&gt;Costs!$AB$11,BETAINV(H333,Costs!$AB$19,Costs!$AB$20,Costs!$AB$11,Costs!$AB$12),Costs!$AB$11)</f>
        <v>270.1550549365478</v>
      </c>
      <c r="M333">
        <f t="shared" si="24"/>
        <v>86.678090804369674</v>
      </c>
      <c r="N333">
        <f t="shared" si="22"/>
        <v>-499.98857586229695</v>
      </c>
      <c r="O333">
        <f t="shared" si="23"/>
        <v>0.33</v>
      </c>
    </row>
    <row r="334" spans="7:15" x14ac:dyDescent="0.2">
      <c r="G334">
        <v>331</v>
      </c>
      <c r="H334">
        <f t="shared" si="21"/>
        <v>0.33100000000000002</v>
      </c>
      <c r="I334">
        <f>IF(Price!$AB$12&gt;Price!$AB$11,BETAINV(H334,Price!$AB$19,Price!$AB$20,Price!$AB$11,Price!$AB$12),Price!$AB$11)</f>
        <v>0.97051163875717728</v>
      </c>
      <c r="J334">
        <f>IF(Weight!$AB$12&gt;Weight!$AB$11,BETAINV(H334,Weight!$AB$19,Weight!$AB$20,Weight!$AB$11,Weight!$AB$12),Weight!$AB$11)</f>
        <v>443.66274132799464</v>
      </c>
      <c r="K334">
        <f>IF(Wean!$AB$12&gt;Wean!$AB$11,BETAINV(H334,Wean!$AB$19,Wean!$AB$20,Wean!$AB$11,Wean!$AB$12),Wean!$AB$11)</f>
        <v>0.82897342172356647</v>
      </c>
      <c r="L334">
        <f>IF(Costs!$AB$12&gt;Costs!$AB$11,BETAINV(H334,Costs!$AB$19,Costs!$AB$20,Costs!$AB$11,Costs!$AB$12),Costs!$AB$11)</f>
        <v>270.22732976783163</v>
      </c>
      <c r="M334">
        <f t="shared" si="24"/>
        <v>86.711925245275552</v>
      </c>
      <c r="N334">
        <f t="shared" si="22"/>
        <v>-499.95474142139108</v>
      </c>
      <c r="O334">
        <f t="shared" si="23"/>
        <v>0.33100000000000002</v>
      </c>
    </row>
    <row r="335" spans="7:15" x14ac:dyDescent="0.2">
      <c r="G335">
        <v>332</v>
      </c>
      <c r="H335">
        <f t="shared" si="21"/>
        <v>0.33200000000000002</v>
      </c>
      <c r="I335">
        <f>IF(Price!$AB$12&gt;Price!$AB$11,BETAINV(H335,Price!$AB$19,Price!$AB$20,Price!$AB$11,Price!$AB$12),Price!$AB$11)</f>
        <v>0.97065108530285094</v>
      </c>
      <c r="J335">
        <f>IF(Weight!$AB$12&gt;Weight!$AB$11,BETAINV(H335,Weight!$AB$19,Weight!$AB$20,Weight!$AB$11,Weight!$AB$12),Weight!$AB$11)</f>
        <v>443.70219196648975</v>
      </c>
      <c r="K335">
        <f>IF(Wean!$AB$12&gt;Wean!$AB$11,BETAINV(H335,Wean!$AB$19,Wean!$AB$20,Wean!$AB$11,Wean!$AB$12),Wean!$AB$11)</f>
        <v>0.82902689949414887</v>
      </c>
      <c r="L335">
        <f>IF(Costs!$AB$12&gt;Costs!$AB$11,BETAINV(H335,Costs!$AB$19,Costs!$AB$20,Costs!$AB$11,Costs!$AB$12),Costs!$AB$11)</f>
        <v>270.29954624619506</v>
      </c>
      <c r="M335">
        <f t="shared" si="24"/>
        <v>86.745770586470542</v>
      </c>
      <c r="N335">
        <f t="shared" si="22"/>
        <v>-499.92089608019609</v>
      </c>
      <c r="O335">
        <f t="shared" si="23"/>
        <v>0.33200000000000002</v>
      </c>
    </row>
    <row r="336" spans="7:15" x14ac:dyDescent="0.2">
      <c r="G336">
        <v>333</v>
      </c>
      <c r="H336">
        <f t="shared" si="21"/>
        <v>0.33300000000000002</v>
      </c>
      <c r="I336">
        <f>IF(Price!$AB$12&gt;Price!$AB$11,BETAINV(H336,Price!$AB$19,Price!$AB$20,Price!$AB$11,Price!$AB$12),Price!$AB$11)</f>
        <v>0.97079045211087245</v>
      </c>
      <c r="J336">
        <f>IF(Weight!$AB$12&gt;Weight!$AB$11,BETAINV(H336,Weight!$AB$19,Weight!$AB$20,Weight!$AB$11,Weight!$AB$12),Weight!$AB$11)</f>
        <v>443.74160495052837</v>
      </c>
      <c r="K336">
        <f>IF(Wean!$AB$12&gt;Wean!$AB$11,BETAINV(H336,Wean!$AB$19,Wean!$AB$20,Wean!$AB$11,Wean!$AB$12),Wean!$AB$11)</f>
        <v>0.82908036116998018</v>
      </c>
      <c r="L336">
        <f>IF(Costs!$AB$12&gt;Costs!$AB$11,BETAINV(H336,Costs!$AB$19,Costs!$AB$20,Costs!$AB$11,Costs!$AB$12),Costs!$AB$11)</f>
        <v>270.37170492203103</v>
      </c>
      <c r="M336">
        <f t="shared" si="24"/>
        <v>86.779626989558778</v>
      </c>
      <c r="N336">
        <f t="shared" si="22"/>
        <v>-499.88703967710785</v>
      </c>
      <c r="O336">
        <f t="shared" si="23"/>
        <v>0.33300000000000002</v>
      </c>
    </row>
    <row r="337" spans="7:15" x14ac:dyDescent="0.2">
      <c r="G337">
        <v>334</v>
      </c>
      <c r="H337">
        <f t="shared" si="21"/>
        <v>0.33400000000000002</v>
      </c>
      <c r="I337">
        <f>IF(Price!$AB$12&gt;Price!$AB$11,BETAINV(H337,Price!$AB$19,Price!$AB$20,Price!$AB$11,Price!$AB$12),Price!$AB$11)</f>
        <v>0.97092974013247046</v>
      </c>
      <c r="J337">
        <f>IF(Weight!$AB$12&gt;Weight!$AB$11,BETAINV(H337,Weight!$AB$19,Weight!$AB$20,Weight!$AB$11,Weight!$AB$12),Weight!$AB$11)</f>
        <v>443.78098059872951</v>
      </c>
      <c r="K337">
        <f>IF(Wean!$AB$12&gt;Wean!$AB$11,BETAINV(H337,Wean!$AB$19,Wean!$AB$20,Wean!$AB$11,Wean!$AB$12),Wean!$AB$11)</f>
        <v>0.82913380706965956</v>
      </c>
      <c r="L337">
        <f>IF(Costs!$AB$12&gt;Costs!$AB$11,BETAINV(H337,Costs!$AB$19,Costs!$AB$20,Costs!$AB$11,Costs!$AB$12),Costs!$AB$11)</f>
        <v>270.44380634234295</v>
      </c>
      <c r="M337">
        <f t="shared" si="24"/>
        <v>86.81349461584432</v>
      </c>
      <c r="N337">
        <f t="shared" si="22"/>
        <v>-499.85317205082231</v>
      </c>
      <c r="O337">
        <f t="shared" si="23"/>
        <v>0.33400000000000002</v>
      </c>
    </row>
    <row r="338" spans="7:15" x14ac:dyDescent="0.2">
      <c r="G338">
        <v>335</v>
      </c>
      <c r="H338">
        <f t="shared" si="21"/>
        <v>0.33500000000000002</v>
      </c>
      <c r="I338">
        <f>IF(Price!$AB$12&gt;Price!$AB$11,BETAINV(H338,Price!$AB$19,Price!$AB$20,Price!$AB$11,Price!$AB$12),Price!$AB$11)</f>
        <v>0.97106895031366602</v>
      </c>
      <c r="J338">
        <f>IF(Weight!$AB$12&gt;Weight!$AB$11,BETAINV(H338,Weight!$AB$19,Weight!$AB$20,Weight!$AB$11,Weight!$AB$12),Weight!$AB$11)</f>
        <v>443.82031922764361</v>
      </c>
      <c r="K338">
        <f>IF(Wean!$AB$12&gt;Wean!$AB$11,BETAINV(H338,Wean!$AB$19,Wean!$AB$20,Wean!$AB$11,Wean!$AB$12),Wean!$AB$11)</f>
        <v>0.82918723751033541</v>
      </c>
      <c r="L338">
        <f>IF(Costs!$AB$12&gt;Costs!$AB$11,BETAINV(H338,Costs!$AB$19,Costs!$AB$20,Costs!$AB$11,Costs!$AB$12),Costs!$AB$11)</f>
        <v>270.515851050788</v>
      </c>
      <c r="M338">
        <f t="shared" si="24"/>
        <v>86.847373626340755</v>
      </c>
      <c r="N338">
        <f t="shared" si="22"/>
        <v>-499.81929304032587</v>
      </c>
      <c r="O338">
        <f t="shared" si="23"/>
        <v>0.33500000000000002</v>
      </c>
    </row>
    <row r="339" spans="7:15" x14ac:dyDescent="0.2">
      <c r="G339">
        <v>336</v>
      </c>
      <c r="H339">
        <f t="shared" si="21"/>
        <v>0.33600000000000002</v>
      </c>
      <c r="I339">
        <f>IF(Price!$AB$12&gt;Price!$AB$11,BETAINV(H339,Price!$AB$19,Price!$AB$20,Price!$AB$11,Price!$AB$12),Price!$AB$11)</f>
        <v>0.97120808359534216</v>
      </c>
      <c r="J339">
        <f>IF(Weight!$AB$12&gt;Weight!$AB$11,BETAINV(H339,Weight!$AB$19,Weight!$AB$20,Weight!$AB$11,Weight!$AB$12),Weight!$AB$11)</f>
        <v>443.85962115177779</v>
      </c>
      <c r="K339">
        <f>IF(Wean!$AB$12&gt;Wean!$AB$11,BETAINV(H339,Wean!$AB$19,Wean!$AB$20,Wean!$AB$11,Wean!$AB$12),Wean!$AB$11)</f>
        <v>0.82924065280772541</v>
      </c>
      <c r="L339">
        <f>IF(Costs!$AB$12&gt;Costs!$AB$11,BETAINV(H339,Costs!$AB$19,Costs!$AB$20,Costs!$AB$11,Costs!$AB$12),Costs!$AB$11)</f>
        <v>270.58783958771943</v>
      </c>
      <c r="M339">
        <f t="shared" si="24"/>
        <v>86.88126418177859</v>
      </c>
      <c r="N339">
        <f t="shared" si="22"/>
        <v>-499.78540248488804</v>
      </c>
      <c r="O339">
        <f t="shared" si="23"/>
        <v>0.33600000000000002</v>
      </c>
    </row>
    <row r="340" spans="7:15" x14ac:dyDescent="0.2">
      <c r="G340">
        <v>337</v>
      </c>
      <c r="H340">
        <f t="shared" si="21"/>
        <v>0.33700000000000002</v>
      </c>
      <c r="I340">
        <f>IF(Price!$AB$12&gt;Price!$AB$11,BETAINV(H340,Price!$AB$19,Price!$AB$20,Price!$AB$11,Price!$AB$12),Price!$AB$11)</f>
        <v>0.97134714091331231</v>
      </c>
      <c r="J340">
        <f>IF(Weight!$AB$12&gt;Weight!$AB$11,BETAINV(H340,Weight!$AB$19,Weight!$AB$20,Weight!$AB$11,Weight!$AB$12),Weight!$AB$11)</f>
        <v>443.89888668362141</v>
      </c>
      <c r="K340">
        <f>IF(Wean!$AB$12&gt;Wean!$AB$11,BETAINV(H340,Wean!$AB$19,Wean!$AB$20,Wean!$AB$11,Wean!$AB$12),Wean!$AB$11)</f>
        <v>0.82929405327613848</v>
      </c>
      <c r="L340">
        <f>IF(Costs!$AB$12&gt;Costs!$AB$11,BETAINV(H340,Costs!$AB$19,Costs!$AB$20,Costs!$AB$11,Costs!$AB$12),Costs!$AB$11)</f>
        <v>270.65977249022876</v>
      </c>
      <c r="M340">
        <f t="shared" si="24"/>
        <v>86.915166442613724</v>
      </c>
      <c r="N340">
        <f t="shared" si="22"/>
        <v>-499.7515002240529</v>
      </c>
      <c r="O340">
        <f t="shared" si="23"/>
        <v>0.33700000000000002</v>
      </c>
    </row>
    <row r="341" spans="7:15" x14ac:dyDescent="0.2">
      <c r="G341">
        <v>338</v>
      </c>
      <c r="H341">
        <f t="shared" si="21"/>
        <v>0.33800000000000002</v>
      </c>
      <c r="I341">
        <f>IF(Price!$AB$12&gt;Price!$AB$11,BETAINV(H341,Price!$AB$19,Price!$AB$20,Price!$AB$11,Price!$AB$12),Price!$AB$11)</f>
        <v>0.97148612319838801</v>
      </c>
      <c r="J341">
        <f>IF(Weight!$AB$12&gt;Weight!$AB$11,BETAINV(H341,Weight!$AB$19,Weight!$AB$20,Weight!$AB$11,Weight!$AB$12),Weight!$AB$11)</f>
        <v>443.93811613367114</v>
      </c>
      <c r="K341">
        <f>IF(Wean!$AB$12&gt;Wean!$AB$11,BETAINV(H341,Wean!$AB$19,Wean!$AB$20,Wean!$AB$11,Wean!$AB$12),Wean!$AB$11)</f>
        <v>0.82934743922849508</v>
      </c>
      <c r="L341">
        <f>IF(Costs!$AB$12&gt;Costs!$AB$11,BETAINV(H341,Costs!$AB$19,Costs!$AB$20,Costs!$AB$11,Costs!$AB$12),Costs!$AB$11)</f>
        <v>270.73165029218734</v>
      </c>
      <c r="M341">
        <f t="shared" si="24"/>
        <v>86.949080569035459</v>
      </c>
      <c r="N341">
        <f t="shared" si="22"/>
        <v>-499.71758609763117</v>
      </c>
      <c r="O341">
        <f t="shared" si="23"/>
        <v>0.33800000000000002</v>
      </c>
    </row>
    <row r="342" spans="7:15" x14ac:dyDescent="0.2">
      <c r="G342">
        <v>339</v>
      </c>
      <c r="H342">
        <f t="shared" si="21"/>
        <v>0.33900000000000002</v>
      </c>
      <c r="I342">
        <f>IF(Price!$AB$12&gt;Price!$AB$11,BETAINV(H342,Price!$AB$19,Price!$AB$20,Price!$AB$11,Price!$AB$12),Price!$AB$11)</f>
        <v>0.97162503137644629</v>
      </c>
      <c r="J342">
        <f>IF(Weight!$AB$12&gt;Weight!$AB$11,BETAINV(H342,Weight!$AB$19,Weight!$AB$20,Weight!$AB$11,Weight!$AB$12),Weight!$AB$11)</f>
        <v>443.97730981045561</v>
      </c>
      <c r="K342">
        <f>IF(Wean!$AB$12&gt;Wean!$AB$11,BETAINV(H342,Wean!$AB$19,Wean!$AB$20,Wean!$AB$11,Wean!$AB$12),Wean!$AB$11)</f>
        <v>0.82940081097634755</v>
      </c>
      <c r="L342">
        <f>IF(Costs!$AB$12&gt;Costs!$AB$11,BETAINV(H342,Costs!$AB$19,Costs!$AB$20,Costs!$AB$11,Costs!$AB$12),Costs!$AB$11)</f>
        <v>270.80347352428714</v>
      </c>
      <c r="M342">
        <f t="shared" si="24"/>
        <v>86.983006720974572</v>
      </c>
      <c r="N342">
        <f t="shared" si="22"/>
        <v>-499.68365994569206</v>
      </c>
      <c r="O342">
        <f t="shared" si="23"/>
        <v>0.33900000000000002</v>
      </c>
    </row>
    <row r="343" spans="7:15" x14ac:dyDescent="0.2">
      <c r="G343">
        <v>340</v>
      </c>
      <c r="H343">
        <f t="shared" si="21"/>
        <v>0.34</v>
      </c>
      <c r="I343">
        <f>IF(Price!$AB$12&gt;Price!$AB$11,BETAINV(H343,Price!$AB$19,Price!$AB$20,Price!$AB$11,Price!$AB$12),Price!$AB$11)</f>
        <v>0.97176386636849565</v>
      </c>
      <c r="J343">
        <f>IF(Weight!$AB$12&gt;Weight!$AB$11,BETAINV(H343,Weight!$AB$19,Weight!$AB$20,Weight!$AB$11,Weight!$AB$12),Weight!$AB$11)</f>
        <v>444.01646802055984</v>
      </c>
      <c r="K343">
        <f>IF(Wean!$AB$12&gt;Wean!$AB$11,BETAINV(H343,Wean!$AB$19,Wean!$AB$20,Wean!$AB$11,Wean!$AB$12),Wean!$AB$11)</f>
        <v>0.82945416882990075</v>
      </c>
      <c r="L343">
        <f>IF(Costs!$AB$12&gt;Costs!$AB$11,BETAINV(H343,Costs!$AB$19,Costs!$AB$20,Costs!$AB$11,Costs!$AB$12),Costs!$AB$11)</f>
        <v>270.87524271408137</v>
      </c>
      <c r="M343">
        <f t="shared" si="24"/>
        <v>87.016945058111389</v>
      </c>
      <c r="N343">
        <f t="shared" si="22"/>
        <v>-499.64972160855524</v>
      </c>
      <c r="O343">
        <f t="shared" si="23"/>
        <v>0.34</v>
      </c>
    </row>
    <row r="344" spans="7:15" x14ac:dyDescent="0.2">
      <c r="G344">
        <v>341</v>
      </c>
      <c r="H344">
        <f t="shared" si="21"/>
        <v>0.34100000000000003</v>
      </c>
      <c r="I344">
        <f>IF(Price!$AB$12&gt;Price!$AB$11,BETAINV(H344,Price!$AB$19,Price!$AB$20,Price!$AB$11,Price!$AB$12),Price!$AB$11)</f>
        <v>0.97190262909074121</v>
      </c>
      <c r="J344">
        <f>IF(Weight!$AB$12&gt;Weight!$AB$11,BETAINV(H344,Weight!$AB$19,Weight!$AB$20,Weight!$AB$11,Weight!$AB$12),Weight!$AB$11)</f>
        <v>444.05559106864916</v>
      </c>
      <c r="K344">
        <f>IF(Wean!$AB$12&gt;Wean!$AB$11,BETAINV(H344,Wean!$AB$19,Wean!$AB$20,Wean!$AB$11,Wean!$AB$12),Wean!$AB$11)</f>
        <v>0.82950751309803172</v>
      </c>
      <c r="L344">
        <f>IF(Costs!$AB$12&gt;Costs!$AB$11,BETAINV(H344,Costs!$AB$19,Costs!$AB$20,Costs!$AB$11,Costs!$AB$12),Costs!$AB$11)</f>
        <v>270.94695838602422</v>
      </c>
      <c r="M344">
        <f t="shared" si="24"/>
        <v>87.050895739883117</v>
      </c>
      <c r="N344">
        <f t="shared" si="22"/>
        <v>-499.61577092678351</v>
      </c>
      <c r="O344">
        <f t="shared" si="23"/>
        <v>0.34100000000000003</v>
      </c>
    </row>
    <row r="345" spans="7:15" x14ac:dyDescent="0.2">
      <c r="G345">
        <v>342</v>
      </c>
      <c r="H345">
        <f t="shared" si="21"/>
        <v>0.34200000000000003</v>
      </c>
      <c r="I345">
        <f>IF(Price!$AB$12&gt;Price!$AB$11,BETAINV(H345,Price!$AB$19,Price!$AB$20,Price!$AB$11,Price!$AB$12),Price!$AB$11)</f>
        <v>0.97204132045464964</v>
      </c>
      <c r="J345">
        <f>IF(Weight!$AB$12&gt;Weight!$AB$11,BETAINV(H345,Weight!$AB$19,Weight!$AB$20,Weight!$AB$11,Weight!$AB$12),Weight!$AB$11)</f>
        <v>444.09467925749306</v>
      </c>
      <c r="K345">
        <f>IF(Wean!$AB$12&gt;Wean!$AB$11,BETAINV(H345,Wean!$AB$19,Wean!$AB$20,Wean!$AB$11,Wean!$AB$12),Wean!$AB$11)</f>
        <v>0.82956084408830977</v>
      </c>
      <c r="L345">
        <f>IF(Costs!$AB$12&gt;Costs!$AB$11,BETAINV(H345,Costs!$AB$19,Costs!$AB$20,Costs!$AB$11,Costs!$AB$12),Costs!$AB$11)</f>
        <v>271.01862106151054</v>
      </c>
      <c r="M345">
        <f t="shared" si="24"/>
        <v>87.084858925492256</v>
      </c>
      <c r="N345">
        <f t="shared" si="22"/>
        <v>-499.58180774117437</v>
      </c>
      <c r="O345">
        <f t="shared" si="23"/>
        <v>0.34200000000000003</v>
      </c>
    </row>
    <row r="346" spans="7:15" x14ac:dyDescent="0.2">
      <c r="G346">
        <v>343</v>
      </c>
      <c r="H346">
        <f t="shared" si="21"/>
        <v>0.34300000000000003</v>
      </c>
      <c r="I346">
        <f>IF(Price!$AB$12&gt;Price!$AB$11,BETAINV(H346,Price!$AB$19,Price!$AB$20,Price!$AB$11,Price!$AB$12),Price!$AB$11)</f>
        <v>0.97217994136701269</v>
      </c>
      <c r="J346">
        <f>IF(Weight!$AB$12&gt;Weight!$AB$11,BETAINV(H346,Weight!$AB$19,Weight!$AB$20,Weight!$AB$11,Weight!$AB$12),Weight!$AB$11)</f>
        <v>444.13373288798874</v>
      </c>
      <c r="K346">
        <f>IF(Wean!$AB$12&gt;Wean!$AB$11,BETAINV(H346,Wean!$AB$19,Wean!$AB$20,Wean!$AB$11,Wean!$AB$12),Wean!$AB$11)</f>
        <v>0.82961416210701622</v>
      </c>
      <c r="L346">
        <f>IF(Costs!$AB$12&gt;Costs!$AB$11,BETAINV(H346,Costs!$AB$19,Costs!$AB$20,Costs!$AB$11,Costs!$AB$12),Costs!$AB$11)</f>
        <v>271.0902312589144</v>
      </c>
      <c r="M346">
        <f t="shared" si="24"/>
        <v>87.118834773914614</v>
      </c>
      <c r="N346">
        <f t="shared" si="22"/>
        <v>-499.54783189275201</v>
      </c>
      <c r="O346">
        <f t="shared" si="23"/>
        <v>0.34300000000000003</v>
      </c>
    </row>
    <row r="347" spans="7:15" x14ac:dyDescent="0.2">
      <c r="G347">
        <v>344</v>
      </c>
      <c r="H347">
        <f t="shared" si="21"/>
        <v>0.34399999999999997</v>
      </c>
      <c r="I347">
        <f>IF(Price!$AB$12&gt;Price!$AB$11,BETAINV(H347,Price!$AB$19,Price!$AB$20,Price!$AB$11,Price!$AB$12),Price!$AB$11)</f>
        <v>0.97231849273001025</v>
      </c>
      <c r="J347">
        <f>IF(Weight!$AB$12&gt;Weight!$AB$11,BETAINV(H347,Weight!$AB$19,Weight!$AB$20,Weight!$AB$11,Weight!$AB$12),Weight!$AB$11)</f>
        <v>444.17275225918405</v>
      </c>
      <c r="K347">
        <f>IF(Wean!$AB$12&gt;Wean!$AB$11,BETAINV(H347,Wean!$AB$19,Wean!$AB$20,Wean!$AB$11,Wean!$AB$12),Wean!$AB$11)</f>
        <v>0.82966746745916309</v>
      </c>
      <c r="L347">
        <f>IF(Costs!$AB$12&gt;Costs!$AB$11,BETAINV(H347,Costs!$AB$19,Costs!$AB$20,Costs!$AB$11,Costs!$AB$12),Costs!$AB$11)</f>
        <v>271.16178949362796</v>
      </c>
      <c r="M347">
        <f t="shared" si="24"/>
        <v>87.152823443905731</v>
      </c>
      <c r="N347">
        <f t="shared" si="22"/>
        <v>-499.5138432227609</v>
      </c>
      <c r="O347">
        <f t="shared" si="23"/>
        <v>0.34399999999999997</v>
      </c>
    </row>
    <row r="348" spans="7:15" x14ac:dyDescent="0.2">
      <c r="G348">
        <v>345</v>
      </c>
      <c r="H348">
        <f t="shared" si="21"/>
        <v>0.34499999999999997</v>
      </c>
      <c r="I348">
        <f>IF(Price!$AB$12&gt;Price!$AB$11,BETAINV(H348,Price!$AB$19,Price!$AB$20,Price!$AB$11,Price!$AB$12),Price!$AB$11)</f>
        <v>0.97245697544127263</v>
      </c>
      <c r="J348">
        <f>IF(Weight!$AB$12&gt;Weight!$AB$11,BETAINV(H348,Weight!$AB$19,Weight!$AB$20,Weight!$AB$11,Weight!$AB$12),Weight!$AB$11)</f>
        <v>444.21173766830049</v>
      </c>
      <c r="K348">
        <f>IF(Wean!$AB$12&gt;Wean!$AB$11,BETAINV(H348,Wean!$AB$19,Wean!$AB$20,Wean!$AB$11,Wean!$AB$12),Wean!$AB$11)</f>
        <v>0.82972076044851295</v>
      </c>
      <c r="L348">
        <f>IF(Costs!$AB$12&gt;Costs!$AB$11,BETAINV(H348,Costs!$AB$19,Costs!$AB$20,Costs!$AB$11,Costs!$AB$12),Costs!$AB$11)</f>
        <v>271.23329627809903</v>
      </c>
      <c r="M348">
        <f t="shared" si="24"/>
        <v>87.186825094010032</v>
      </c>
      <c r="N348">
        <f t="shared" si="22"/>
        <v>-499.4798415726566</v>
      </c>
      <c r="O348">
        <f t="shared" si="23"/>
        <v>0.34499999999999997</v>
      </c>
    </row>
    <row r="349" spans="7:15" x14ac:dyDescent="0.2">
      <c r="G349">
        <v>346</v>
      </c>
      <c r="H349">
        <f t="shared" si="21"/>
        <v>0.34599999999999997</v>
      </c>
      <c r="I349">
        <f>IF(Price!$AB$12&gt;Price!$AB$11,BETAINV(H349,Price!$AB$19,Price!$AB$20,Price!$AB$11,Price!$AB$12),Price!$AB$11)</f>
        <v>0.97259539039394238</v>
      </c>
      <c r="J349">
        <f>IF(Weight!$AB$12&gt;Weight!$AB$11,BETAINV(H349,Weight!$AB$19,Weight!$AB$20,Weight!$AB$11,Weight!$AB$12),Weight!$AB$11)</f>
        <v>444.25068941075574</v>
      </c>
      <c r="K349">
        <f>IF(Wean!$AB$12&gt;Wean!$AB$11,BETAINV(H349,Wean!$AB$19,Wean!$AB$20,Wean!$AB$11,Wean!$AB$12),Wean!$AB$11)</f>
        <v>0.82977404137759747</v>
      </c>
      <c r="L349">
        <f>IF(Costs!$AB$12&gt;Costs!$AB$11,BETAINV(H349,Costs!$AB$19,Costs!$AB$20,Costs!$AB$11,Costs!$AB$12),Costs!$AB$11)</f>
        <v>271.30475212186889</v>
      </c>
      <c r="M349">
        <f t="shared" si="24"/>
        <v>87.220839882567361</v>
      </c>
      <c r="N349">
        <f t="shared" si="22"/>
        <v>-499.44582678409927</v>
      </c>
      <c r="O349">
        <f t="shared" si="23"/>
        <v>0.34599999999999997</v>
      </c>
    </row>
    <row r="350" spans="7:15" x14ac:dyDescent="0.2">
      <c r="G350">
        <v>347</v>
      </c>
      <c r="H350">
        <f t="shared" si="21"/>
        <v>0.34699999999999998</v>
      </c>
      <c r="I350">
        <f>IF(Price!$AB$12&gt;Price!$AB$11,BETAINV(H350,Price!$AB$19,Price!$AB$20,Price!$AB$11,Price!$AB$12),Price!$AB$11)</f>
        <v>0.9727337384767345</v>
      </c>
      <c r="J350">
        <f>IF(Weight!$AB$12&gt;Weight!$AB$11,BETAINV(H350,Weight!$AB$19,Weight!$AB$20,Weight!$AB$11,Weight!$AB$12),Weight!$AB$11)</f>
        <v>444.28960778018586</v>
      </c>
      <c r="K350">
        <f>IF(Wean!$AB$12&gt;Wean!$AB$11,BETAINV(H350,Wean!$AB$19,Wean!$AB$20,Wean!$AB$11,Wean!$AB$12),Wean!$AB$11)</f>
        <v>0.82982731054773651</v>
      </c>
      <c r="L350">
        <f>IF(Costs!$AB$12&gt;Costs!$AB$11,BETAINV(H350,Costs!$AB$19,Costs!$AB$20,Costs!$AB$11,Costs!$AB$12),Costs!$AB$11)</f>
        <v>271.37615753160907</v>
      </c>
      <c r="M350">
        <f t="shared" si="24"/>
        <v>87.254867967721111</v>
      </c>
      <c r="N350">
        <f t="shared" si="22"/>
        <v>-499.41179869894552</v>
      </c>
      <c r="O350">
        <f t="shared" si="23"/>
        <v>0.34699999999999998</v>
      </c>
    </row>
    <row r="351" spans="7:15" x14ac:dyDescent="0.2">
      <c r="G351">
        <v>348</v>
      </c>
      <c r="H351">
        <f t="shared" si="21"/>
        <v>0.34799999999999998</v>
      </c>
      <c r="I351">
        <f>IF(Price!$AB$12&gt;Price!$AB$11,BETAINV(H351,Price!$AB$19,Price!$AB$20,Price!$AB$11,Price!$AB$12),Price!$AB$11)</f>
        <v>0.97287202057399713</v>
      </c>
      <c r="J351">
        <f>IF(Weight!$AB$12&gt;Weight!$AB$11,BETAINV(H351,Weight!$AB$19,Weight!$AB$20,Weight!$AB$11,Weight!$AB$12),Weight!$AB$11)</f>
        <v>444.32849306846737</v>
      </c>
      <c r="K351">
        <f>IF(Wean!$AB$12&gt;Wean!$AB$11,BETAINV(H351,Wean!$AB$19,Wean!$AB$20,Wean!$AB$11,Wean!$AB$12),Wean!$AB$11)</f>
        <v>0.8298805682590561</v>
      </c>
      <c r="L351">
        <f>IF(Costs!$AB$12&gt;Costs!$AB$11,BETAINV(H351,Costs!$AB$19,Costs!$AB$20,Costs!$AB$11,Costs!$AB$12),Costs!$AB$11)</f>
        <v>271.44751301115809</v>
      </c>
      <c r="M351">
        <f t="shared" si="24"/>
        <v>87.28890950742516</v>
      </c>
      <c r="N351">
        <f t="shared" si="22"/>
        <v>-499.37775715924147</v>
      </c>
      <c r="O351">
        <f t="shared" si="23"/>
        <v>0.34799999999999998</v>
      </c>
    </row>
    <row r="352" spans="7:15" x14ac:dyDescent="0.2">
      <c r="G352">
        <v>349</v>
      </c>
      <c r="H352">
        <f t="shared" si="21"/>
        <v>0.34899999999999998</v>
      </c>
      <c r="I352">
        <f>IF(Price!$AB$12&gt;Price!$AB$11,BETAINV(H352,Price!$AB$19,Price!$AB$20,Price!$AB$11,Price!$AB$12),Price!$AB$11)</f>
        <v>0.97301023756577032</v>
      </c>
      <c r="J352">
        <f>IF(Weight!$AB$12&gt;Weight!$AB$11,BETAINV(H352,Weight!$AB$19,Weight!$AB$20,Weight!$AB$11,Weight!$AB$12),Weight!$AB$11)</f>
        <v>444.36734556573896</v>
      </c>
      <c r="K352">
        <f>IF(Wean!$AB$12&gt;Wean!$AB$11,BETAINV(H352,Wean!$AB$19,Wean!$AB$20,Wean!$AB$11,Wean!$AB$12),Wean!$AB$11)</f>
        <v>0.82993381481050732</v>
      </c>
      <c r="L352">
        <f>IF(Costs!$AB$12&gt;Costs!$AB$11,BETAINV(H352,Costs!$AB$19,Costs!$AB$20,Costs!$AB$11,Costs!$AB$12),Costs!$AB$11)</f>
        <v>271.51881906155739</v>
      </c>
      <c r="M352">
        <f t="shared" si="24"/>
        <v>87.322964659451941</v>
      </c>
      <c r="N352">
        <f t="shared" si="22"/>
        <v>-499.34370200721469</v>
      </c>
      <c r="O352">
        <f t="shared" si="23"/>
        <v>0.34899999999999998</v>
      </c>
    </row>
    <row r="353" spans="7:15" x14ac:dyDescent="0.2">
      <c r="G353">
        <v>350</v>
      </c>
      <c r="H353">
        <f t="shared" si="21"/>
        <v>0.35</v>
      </c>
      <c r="I353">
        <f>IF(Price!$AB$12&gt;Price!$AB$11,BETAINV(H353,Price!$AB$19,Price!$AB$20,Price!$AB$11,Price!$AB$12),Price!$AB$11)</f>
        <v>0.97314839032784572</v>
      </c>
      <c r="J353">
        <f>IF(Weight!$AB$12&gt;Weight!$AB$11,BETAINV(H353,Weight!$AB$19,Weight!$AB$20,Weight!$AB$11,Weight!$AB$12),Weight!$AB$11)</f>
        <v>444.40616556042289</v>
      </c>
      <c r="K353">
        <f>IF(Wean!$AB$12&gt;Wean!$AB$11,BETAINV(H353,Wean!$AB$19,Wean!$AB$20,Wean!$AB$11,Wean!$AB$12),Wean!$AB$11)</f>
        <v>0.82998705049988419</v>
      </c>
      <c r="L353">
        <f>IF(Costs!$AB$12&gt;Costs!$AB$11,BETAINV(H353,Costs!$AB$19,Costs!$AB$20,Costs!$AB$11,Costs!$AB$12),Costs!$AB$11)</f>
        <v>271.59007618108728</v>
      </c>
      <c r="M353">
        <f t="shared" si="24"/>
        <v>87.357033581399151</v>
      </c>
      <c r="N353">
        <f t="shared" si="22"/>
        <v>-499.30963308526748</v>
      </c>
      <c r="O353">
        <f t="shared" si="23"/>
        <v>0.35</v>
      </c>
    </row>
    <row r="354" spans="7:15" x14ac:dyDescent="0.2">
      <c r="G354">
        <v>351</v>
      </c>
      <c r="H354">
        <f t="shared" si="21"/>
        <v>0.35099999999999998</v>
      </c>
      <c r="I354">
        <f>IF(Price!$AB$12&gt;Price!$AB$11,BETAINV(H354,Price!$AB$19,Price!$AB$20,Price!$AB$11,Price!$AB$12),Price!$AB$11)</f>
        <v>0.97328647973182336</v>
      </c>
      <c r="J354">
        <f>IF(Weight!$AB$12&gt;Weight!$AB$11,BETAINV(H354,Weight!$AB$19,Weight!$AB$20,Weight!$AB$11,Weight!$AB$12),Weight!$AB$11)</f>
        <v>444.4449533392463</v>
      </c>
      <c r="K354">
        <f>IF(Wean!$AB$12&gt;Wean!$AB$11,BETAINV(H354,Wean!$AB$19,Wean!$AB$20,Wean!$AB$11,Wean!$AB$12),Wean!$AB$11)</f>
        <v>0.83004027562384153</v>
      </c>
      <c r="L354">
        <f>IF(Costs!$AB$12&gt;Costs!$AB$11,BETAINV(H354,Costs!$AB$19,Costs!$AB$20,Costs!$AB$11,Costs!$AB$12),Costs!$AB$11)</f>
        <v>271.66128486530192</v>
      </c>
      <c r="M354">
        <f t="shared" si="24"/>
        <v>87.391116430697537</v>
      </c>
      <c r="N354">
        <f t="shared" si="22"/>
        <v>-499.27555023596909</v>
      </c>
      <c r="O354">
        <f t="shared" si="23"/>
        <v>0.35099999999999998</v>
      </c>
    </row>
    <row r="355" spans="7:15" x14ac:dyDescent="0.2">
      <c r="G355">
        <v>352</v>
      </c>
      <c r="H355">
        <f t="shared" si="21"/>
        <v>0.35199999999999998</v>
      </c>
      <c r="I355">
        <f>IF(Price!$AB$12&gt;Price!$AB$11,BETAINV(H355,Price!$AB$19,Price!$AB$20,Price!$AB$11,Price!$AB$12),Price!$AB$11)</f>
        <v>0.97342450664516988</v>
      </c>
      <c r="J355">
        <f>IF(Weight!$AB$12&gt;Weight!$AB$11,BETAINV(H355,Weight!$AB$19,Weight!$AB$20,Weight!$AB$11,Weight!$AB$12),Weight!$AB$11)</f>
        <v>444.48370918726175</v>
      </c>
      <c r="K355">
        <f>IF(Wean!$AB$12&gt;Wean!$AB$11,BETAINV(H355,Wean!$AB$19,Wean!$AB$20,Wean!$AB$11,Wean!$AB$12),Wean!$AB$11)</f>
        <v>0.83009349047791303</v>
      </c>
      <c r="L355">
        <f>IF(Costs!$AB$12&gt;Costs!$AB$11,BETAINV(H355,Costs!$AB$19,Costs!$AB$20,Costs!$AB$11,Costs!$AB$12),Costs!$AB$11)</f>
        <v>271.73244560706439</v>
      </c>
      <c r="M355">
        <f t="shared" si="24"/>
        <v>87.425213364617719</v>
      </c>
      <c r="N355">
        <f t="shared" si="22"/>
        <v>-499.24145330204891</v>
      </c>
      <c r="O355">
        <f t="shared" si="23"/>
        <v>0.35199999999999998</v>
      </c>
    </row>
    <row r="356" spans="7:15" x14ac:dyDescent="0.2">
      <c r="G356">
        <v>353</v>
      </c>
      <c r="H356">
        <f t="shared" si="21"/>
        <v>0.35299999999999998</v>
      </c>
      <c r="I356">
        <f>IF(Price!$AB$12&gt;Price!$AB$11,BETAINV(H356,Price!$AB$19,Price!$AB$20,Price!$AB$11,Price!$AB$12),Price!$AB$11)</f>
        <v>0.97356247193127521</v>
      </c>
      <c r="J356">
        <f>IF(Weight!$AB$12&gt;Weight!$AB$11,BETAINV(H356,Weight!$AB$19,Weight!$AB$20,Weight!$AB$11,Weight!$AB$12),Weight!$AB$11)</f>
        <v>444.52243338786855</v>
      </c>
      <c r="K356">
        <f>IF(Wean!$AB$12&gt;Wean!$AB$11,BETAINV(H356,Wean!$AB$19,Wean!$AB$20,Wean!$AB$11,Wean!$AB$12),Wean!$AB$11)</f>
        <v>0.83014669535652841</v>
      </c>
      <c r="L356">
        <f>IF(Costs!$AB$12&gt;Costs!$AB$11,BETAINV(H356,Costs!$AB$19,Costs!$AB$20,Costs!$AB$11,Costs!$AB$12),Costs!$AB$11)</f>
        <v>271.80355889658091</v>
      </c>
      <c r="M356">
        <f t="shared" si="24"/>
        <v>87.459324540278089</v>
      </c>
      <c r="N356">
        <f t="shared" si="22"/>
        <v>-499.20734212638854</v>
      </c>
      <c r="O356">
        <f t="shared" si="23"/>
        <v>0.35299999999999998</v>
      </c>
    </row>
    <row r="357" spans="7:15" x14ac:dyDescent="0.2">
      <c r="G357">
        <v>354</v>
      </c>
      <c r="H357">
        <f t="shared" si="21"/>
        <v>0.35399999999999998</v>
      </c>
      <c r="I357">
        <f>IF(Price!$AB$12&gt;Price!$AB$11,BETAINV(H357,Price!$AB$19,Price!$AB$20,Price!$AB$11,Price!$AB$12),Price!$AB$11)</f>
        <v>0.97370037644950813</v>
      </c>
      <c r="J357">
        <f>IF(Weight!$AB$12&gt;Weight!$AB$11,BETAINV(H357,Weight!$AB$19,Weight!$AB$20,Weight!$AB$11,Weight!$AB$12),Weight!$AB$11)</f>
        <v>444.56112622283246</v>
      </c>
      <c r="K357">
        <f>IF(Wean!$AB$12&gt;Wean!$AB$11,BETAINV(H357,Wean!$AB$19,Wean!$AB$20,Wean!$AB$11,Wean!$AB$12),Wean!$AB$11)</f>
        <v>0.83019989055303134</v>
      </c>
      <c r="L357">
        <f>IF(Costs!$AB$12&gt;Costs!$AB$11,BETAINV(H357,Costs!$AB$19,Costs!$AB$20,Costs!$AB$11,Costs!$AB$12),Costs!$AB$11)</f>
        <v>271.87462522143494</v>
      </c>
      <c r="M357">
        <f t="shared" si="24"/>
        <v>87.493450114651125</v>
      </c>
      <c r="N357">
        <f t="shared" si="22"/>
        <v>-499.1732165520155</v>
      </c>
      <c r="O357">
        <f t="shared" si="23"/>
        <v>0.35399999999999998</v>
      </c>
    </row>
    <row r="358" spans="7:15" x14ac:dyDescent="0.2">
      <c r="G358">
        <v>355</v>
      </c>
      <c r="H358">
        <f t="shared" si="21"/>
        <v>0.35499999999999998</v>
      </c>
      <c r="I358">
        <f>IF(Price!$AB$12&gt;Price!$AB$11,BETAINV(H358,Price!$AB$19,Price!$AB$20,Price!$AB$11,Price!$AB$12),Price!$AB$11)</f>
        <v>0.97383822105527218</v>
      </c>
      <c r="J358">
        <f>IF(Weight!$AB$12&gt;Weight!$AB$11,BETAINV(H358,Weight!$AB$19,Weight!$AB$20,Weight!$AB$11,Weight!$AB$12),Weight!$AB$11)</f>
        <v>444.59978797230633</v>
      </c>
      <c r="K358">
        <f>IF(Wean!$AB$12&gt;Wean!$AB$11,BETAINV(H358,Wean!$AB$19,Wean!$AB$20,Wean!$AB$11,Wean!$AB$12),Wean!$AB$11)</f>
        <v>0.83025307635969581</v>
      </c>
      <c r="L358">
        <f>IF(Costs!$AB$12&gt;Costs!$AB$11,BETAINV(H358,Costs!$AB$19,Costs!$AB$20,Costs!$AB$11,Costs!$AB$12),Costs!$AB$11)</f>
        <v>271.94564506662084</v>
      </c>
      <c r="M358">
        <f t="shared" si="24"/>
        <v>87.527590244570831</v>
      </c>
      <c r="N358">
        <f t="shared" si="22"/>
        <v>-499.1390764220958</v>
      </c>
      <c r="O358">
        <f t="shared" si="23"/>
        <v>0.35499999999999998</v>
      </c>
    </row>
    <row r="359" spans="7:15" x14ac:dyDescent="0.2">
      <c r="G359">
        <v>356</v>
      </c>
      <c r="H359">
        <f t="shared" si="21"/>
        <v>0.35599999999999998</v>
      </c>
      <c r="I359">
        <f>IF(Price!$AB$12&gt;Price!$AB$11,BETAINV(H359,Price!$AB$19,Price!$AB$20,Price!$AB$11,Price!$AB$12),Price!$AB$11)</f>
        <v>0.97397600660006023</v>
      </c>
      <c r="J359">
        <f>IF(Weight!$AB$12&gt;Weight!$AB$11,BETAINV(H359,Weight!$AB$19,Weight!$AB$20,Weight!$AB$11,Weight!$AB$12),Weight!$AB$11)</f>
        <v>444.63841891484981</v>
      </c>
      <c r="K359">
        <f>IF(Wean!$AB$12&gt;Wean!$AB$11,BETAINV(H359,Wean!$AB$19,Wean!$AB$20,Wean!$AB$11,Wean!$AB$12),Wean!$AB$11)</f>
        <v>0.8303062530677443</v>
      </c>
      <c r="L359">
        <f>IF(Costs!$AB$12&gt;Costs!$AB$11,BETAINV(H359,Costs!$AB$19,Costs!$AB$20,Costs!$AB$11,Costs!$AB$12),Costs!$AB$11)</f>
        <v>272.01661891457678</v>
      </c>
      <c r="M359">
        <f t="shared" si="24"/>
        <v>87.561745086740473</v>
      </c>
      <c r="N359">
        <f t="shared" si="22"/>
        <v>-499.10492157992616</v>
      </c>
      <c r="O359">
        <f t="shared" si="23"/>
        <v>0.35599999999999998</v>
      </c>
    </row>
    <row r="360" spans="7:15" x14ac:dyDescent="0.2">
      <c r="G360">
        <v>357</v>
      </c>
      <c r="H360">
        <f t="shared" si="21"/>
        <v>0.35699999999999998</v>
      </c>
      <c r="I360">
        <f>IF(Price!$AB$12&gt;Price!$AB$11,BETAINV(H360,Price!$AB$19,Price!$AB$20,Price!$AB$11,Price!$AB$12),Price!$AB$11)</f>
        <v>0.97411373393150891</v>
      </c>
      <c r="J360">
        <f>IF(Weight!$AB$12&gt;Weight!$AB$11,BETAINV(H360,Weight!$AB$19,Weight!$AB$20,Weight!$AB$11,Weight!$AB$12),Weight!$AB$11)</f>
        <v>444.67701932744899</v>
      </c>
      <c r="K360">
        <f>IF(Wean!$AB$12&gt;Wean!$AB$11,BETAINV(H360,Wean!$AB$19,Wean!$AB$20,Wean!$AB$11,Wean!$AB$12),Wean!$AB$11)</f>
        <v>0.83035942096736359</v>
      </c>
      <c r="L360">
        <f>IF(Costs!$AB$12&gt;Costs!$AB$11,BETAINV(H360,Costs!$AB$19,Costs!$AB$20,Costs!$AB$11,Costs!$AB$12),Costs!$AB$11)</f>
        <v>272.08754724521793</v>
      </c>
      <c r="M360">
        <f t="shared" si="24"/>
        <v>87.59591479773843</v>
      </c>
      <c r="N360">
        <f t="shared" si="22"/>
        <v>-499.0707518689282</v>
      </c>
      <c r="O360">
        <f t="shared" si="23"/>
        <v>0.35699999999999998</v>
      </c>
    </row>
    <row r="361" spans="7:15" x14ac:dyDescent="0.2">
      <c r="G361">
        <v>358</v>
      </c>
      <c r="H361">
        <f t="shared" si="21"/>
        <v>0.35799999999999998</v>
      </c>
      <c r="I361">
        <f>IF(Price!$AB$12&gt;Price!$AB$11,BETAINV(H361,Price!$AB$19,Price!$AB$20,Price!$AB$11,Price!$AB$12),Price!$AB$11)</f>
        <v>0.97425140389345188</v>
      </c>
      <c r="J361">
        <f>IF(Weight!$AB$12&gt;Weight!$AB$11,BETAINV(H361,Weight!$AB$19,Weight!$AB$20,Weight!$AB$11,Weight!$AB$12),Weight!$AB$11)</f>
        <v>444.71558948553616</v>
      </c>
      <c r="K361">
        <f>IF(Wean!$AB$12&gt;Wean!$AB$11,BETAINV(H361,Wean!$AB$19,Wean!$AB$20,Wean!$AB$11,Wean!$AB$12),Wean!$AB$11)</f>
        <v>0.83041258034772214</v>
      </c>
      <c r="L361">
        <f>IF(Costs!$AB$12&gt;Costs!$AB$11,BETAINV(H361,Costs!$AB$19,Costs!$AB$20,Costs!$AB$11,Costs!$AB$12),Costs!$AB$11)</f>
        <v>272.15843053596871</v>
      </c>
      <c r="M361">
        <f t="shared" si="24"/>
        <v>87.630099534025987</v>
      </c>
      <c r="N361">
        <f t="shared" si="22"/>
        <v>-499.03656713264064</v>
      </c>
      <c r="O361">
        <f t="shared" si="23"/>
        <v>0.35799999999999998</v>
      </c>
    </row>
    <row r="362" spans="7:15" x14ac:dyDescent="0.2">
      <c r="G362">
        <v>359</v>
      </c>
      <c r="H362">
        <f t="shared" si="21"/>
        <v>0.35899999999999999</v>
      </c>
      <c r="I362">
        <f>IF(Price!$AB$12&gt;Price!$AB$11,BETAINV(H362,Price!$AB$19,Price!$AB$20,Price!$AB$11,Price!$AB$12),Price!$AB$11)</f>
        <v>0.97438901732597327</v>
      </c>
      <c r="J362">
        <f>IF(Weight!$AB$12&gt;Weight!$AB$11,BETAINV(H362,Weight!$AB$19,Weight!$AB$20,Weight!$AB$11,Weight!$AB$12),Weight!$AB$11)</f>
        <v>444.75412966300848</v>
      </c>
      <c r="K362">
        <f>IF(Wean!$AB$12&gt;Wean!$AB$11,BETAINV(H362,Wean!$AB$19,Wean!$AB$20,Wean!$AB$11,Wean!$AB$12),Wean!$AB$11)</f>
        <v>0.83046573149698633</v>
      </c>
      <c r="L362">
        <f>IF(Costs!$AB$12&gt;Costs!$AB$11,BETAINV(H362,Costs!$AB$19,Costs!$AB$20,Costs!$AB$11,Costs!$AB$12),Costs!$AB$11)</f>
        <v>272.2292692617948</v>
      </c>
      <c r="M362">
        <f t="shared" si="24"/>
        <v>87.664299451953923</v>
      </c>
      <c r="N362">
        <f t="shared" si="22"/>
        <v>-499.00236721471271</v>
      </c>
      <c r="O362">
        <f t="shared" si="23"/>
        <v>0.35899999999999999</v>
      </c>
    </row>
    <row r="363" spans="7:15" x14ac:dyDescent="0.2">
      <c r="G363">
        <v>360</v>
      </c>
      <c r="H363">
        <f t="shared" si="21"/>
        <v>0.36</v>
      </c>
      <c r="I363">
        <f>IF(Price!$AB$12&gt;Price!$AB$11,BETAINV(H363,Price!$AB$19,Price!$AB$20,Price!$AB$11,Price!$AB$12),Price!$AB$11)</f>
        <v>0.97452657506545981</v>
      </c>
      <c r="J363">
        <f>IF(Weight!$AB$12&gt;Weight!$AB$11,BETAINV(H363,Weight!$AB$19,Weight!$AB$20,Weight!$AB$11,Weight!$AB$12),Weight!$AB$11)</f>
        <v>444.79264013224747</v>
      </c>
      <c r="K363">
        <f>IF(Wean!$AB$12&gt;Wean!$AB$11,BETAINV(H363,Wean!$AB$19,Wean!$AB$20,Wean!$AB$11,Wean!$AB$12),Wean!$AB$11)</f>
        <v>0.83051887470233676</v>
      </c>
      <c r="L363">
        <f>IF(Costs!$AB$12&gt;Costs!$AB$11,BETAINV(H363,Costs!$AB$19,Costs!$AB$20,Costs!$AB$11,Costs!$AB$12),Costs!$AB$11)</f>
        <v>272.30006389523487</v>
      </c>
      <c r="M363">
        <f t="shared" si="24"/>
        <v>87.698514707769618</v>
      </c>
      <c r="N363">
        <f t="shared" si="22"/>
        <v>-498.96815195889701</v>
      </c>
      <c r="O363">
        <f t="shared" si="23"/>
        <v>0.36</v>
      </c>
    </row>
    <row r="364" spans="7:15" x14ac:dyDescent="0.2">
      <c r="G364">
        <v>361</v>
      </c>
      <c r="H364">
        <f t="shared" si="21"/>
        <v>0.36099999999999999</v>
      </c>
      <c r="I364">
        <f>IF(Price!$AB$12&gt;Price!$AB$11,BETAINV(H364,Price!$AB$19,Price!$AB$20,Price!$AB$11,Price!$AB$12),Price!$AB$11)</f>
        <v>0.97466407794465293</v>
      </c>
      <c r="J364">
        <f>IF(Weight!$AB$12&gt;Weight!$AB$11,BETAINV(H364,Weight!$AB$19,Weight!$AB$20,Weight!$AB$11,Weight!$AB$12),Weight!$AB$11)</f>
        <v>444.83112116413736</v>
      </c>
      <c r="K364">
        <f>IF(Wean!$AB$12&gt;Wean!$AB$11,BETAINV(H364,Wean!$AB$19,Wean!$AB$20,Wean!$AB$11,Wean!$AB$12),Wean!$AB$11)</f>
        <v>0.83057201024998473</v>
      </c>
      <c r="L364">
        <f>IF(Costs!$AB$12&gt;Costs!$AB$11,BETAINV(H364,Costs!$AB$19,Costs!$AB$20,Costs!$AB$11,Costs!$AB$12),Costs!$AB$11)</f>
        <v>272.37081490643186</v>
      </c>
      <c r="M364">
        <f t="shared" si="24"/>
        <v>87.732745457623821</v>
      </c>
      <c r="N364">
        <f t="shared" si="22"/>
        <v>-498.93392120904281</v>
      </c>
      <c r="O364">
        <f t="shared" si="23"/>
        <v>0.36099999999999999</v>
      </c>
    </row>
    <row r="365" spans="7:15" x14ac:dyDescent="0.2">
      <c r="G365">
        <v>362</v>
      </c>
      <c r="H365">
        <f t="shared" si="21"/>
        <v>0.36199999999999999</v>
      </c>
      <c r="I365">
        <f>IF(Price!$AB$12&gt;Price!$AB$11,BETAINV(H365,Price!$AB$19,Price!$AB$20,Price!$AB$11,Price!$AB$12),Price!$AB$11)</f>
        <v>0.97480152679269982</v>
      </c>
      <c r="J365">
        <f>IF(Weight!$AB$12&gt;Weight!$AB$11,BETAINV(H365,Weight!$AB$19,Weight!$AB$20,Weight!$AB$11,Weight!$AB$12),Weight!$AB$11)</f>
        <v>444.86957302808401</v>
      </c>
      <c r="K365">
        <f>IF(Wean!$AB$12&gt;Wean!$AB$11,BETAINV(H365,Wean!$AB$19,Wean!$AB$20,Wean!$AB$11,Wean!$AB$12),Wean!$AB$11)</f>
        <v>0.83062513842518815</v>
      </c>
      <c r="L365">
        <f>IF(Costs!$AB$12&gt;Costs!$AB$11,BETAINV(H365,Costs!$AB$19,Costs!$AB$20,Costs!$AB$11,Costs!$AB$12),Costs!$AB$11)</f>
        <v>272.44152276316413</v>
      </c>
      <c r="M365">
        <f t="shared" si="24"/>
        <v>87.766991857577295</v>
      </c>
      <c r="N365">
        <f t="shared" si="22"/>
        <v>-498.89967480908933</v>
      </c>
      <c r="O365">
        <f t="shared" si="23"/>
        <v>0.36199999999999999</v>
      </c>
    </row>
    <row r="366" spans="7:15" x14ac:dyDescent="0.2">
      <c r="G366">
        <v>363</v>
      </c>
      <c r="H366">
        <f t="shared" si="21"/>
        <v>0.36299999999999999</v>
      </c>
      <c r="I366">
        <f>IF(Price!$AB$12&gt;Price!$AB$11,BETAINV(H366,Price!$AB$19,Price!$AB$20,Price!$AB$11,Price!$AB$12),Price!$AB$11)</f>
        <v>0.97493892243520452</v>
      </c>
      <c r="J366">
        <f>IF(Weight!$AB$12&gt;Weight!$AB$11,BETAINV(H366,Weight!$AB$19,Weight!$AB$20,Weight!$AB$11,Weight!$AB$12),Weight!$AB$11)</f>
        <v>444.90799599203285</v>
      </c>
      <c r="K366">
        <f>IF(Wean!$AB$12&gt;Wean!$AB$11,BETAINV(H366,Wean!$AB$19,Wean!$AB$20,Wean!$AB$11,Wean!$AB$12),Wean!$AB$11)</f>
        <v>0.83067825951226726</v>
      </c>
      <c r="L366">
        <f>IF(Costs!$AB$12&gt;Costs!$AB$11,BETAINV(H366,Costs!$AB$19,Costs!$AB$20,Costs!$AB$11,Costs!$AB$12),Costs!$AB$11)</f>
        <v>272.51218793087583</v>
      </c>
      <c r="M366">
        <f t="shared" si="24"/>
        <v>87.801254063607701</v>
      </c>
      <c r="N366">
        <f t="shared" si="22"/>
        <v>-498.86541260305893</v>
      </c>
      <c r="O366">
        <f t="shared" si="23"/>
        <v>0.36299999999999999</v>
      </c>
    </row>
    <row r="367" spans="7:15" x14ac:dyDescent="0.2">
      <c r="G367">
        <v>364</v>
      </c>
      <c r="H367">
        <f t="shared" si="21"/>
        <v>0.36399999999999999</v>
      </c>
      <c r="I367">
        <f>IF(Price!$AB$12&gt;Price!$AB$11,BETAINV(H367,Price!$AB$19,Price!$AB$20,Price!$AB$11,Price!$AB$12),Price!$AB$11)</f>
        <v>0.97507626569427786</v>
      </c>
      <c r="J367">
        <f>IF(Weight!$AB$12&gt;Weight!$AB$11,BETAINV(H367,Weight!$AB$19,Weight!$AB$20,Weight!$AB$11,Weight!$AB$12),Weight!$AB$11)</f>
        <v>444.94639032248716</v>
      </c>
      <c r="K367">
        <f>IF(Wean!$AB$12&gt;Wean!$AB$11,BETAINV(H367,Wean!$AB$19,Wean!$AB$20,Wean!$AB$11,Wean!$AB$12),Wean!$AB$11)</f>
        <v>0.8307313737946207</v>
      </c>
      <c r="L367">
        <f>IF(Costs!$AB$12&gt;Costs!$AB$11,BETAINV(H367,Costs!$AB$19,Costs!$AB$20,Costs!$AB$11,Costs!$AB$12),Costs!$AB$11)</f>
        <v>272.58281087270706</v>
      </c>
      <c r="M367">
        <f t="shared" si="24"/>
        <v>87.835532231616696</v>
      </c>
      <c r="N367">
        <f t="shared" si="22"/>
        <v>-498.83113443504993</v>
      </c>
      <c r="O367">
        <f t="shared" si="23"/>
        <v>0.36399999999999999</v>
      </c>
    </row>
    <row r="368" spans="7:15" x14ac:dyDescent="0.2">
      <c r="G368">
        <v>365</v>
      </c>
      <c r="H368">
        <f t="shared" si="21"/>
        <v>0.36499999999999999</v>
      </c>
      <c r="I368">
        <f>IF(Price!$AB$12&gt;Price!$AB$11,BETAINV(H368,Price!$AB$19,Price!$AB$20,Price!$AB$11,Price!$AB$12),Price!$AB$11)</f>
        <v>0.97521355738858739</v>
      </c>
      <c r="J368">
        <f>IF(Weight!$AB$12&gt;Weight!$AB$11,BETAINV(H368,Weight!$AB$19,Weight!$AB$20,Weight!$AB$11,Weight!$AB$12),Weight!$AB$11)</f>
        <v>444.98475628452604</v>
      </c>
      <c r="K368">
        <f>IF(Wean!$AB$12&gt;Wean!$AB$11,BETAINV(H368,Wean!$AB$19,Wean!$AB$20,Wean!$AB$11,Wean!$AB$12),Wean!$AB$11)</f>
        <v>0.83078448155474072</v>
      </c>
      <c r="L368">
        <f>IF(Costs!$AB$12&gt;Costs!$AB$11,BETAINV(H368,Costs!$AB$19,Costs!$AB$20,Costs!$AB$11,Costs!$AB$12),Costs!$AB$11)</f>
        <v>272.65339204952437</v>
      </c>
      <c r="M368">
        <f t="shared" si="24"/>
        <v>87.86982651743574</v>
      </c>
      <c r="N368">
        <f t="shared" si="22"/>
        <v>-498.79684014923089</v>
      </c>
      <c r="O368">
        <f t="shared" si="23"/>
        <v>0.36499999999999999</v>
      </c>
    </row>
    <row r="369" spans="7:15" x14ac:dyDescent="0.2">
      <c r="G369">
        <v>366</v>
      </c>
      <c r="H369">
        <f t="shared" si="21"/>
        <v>0.36599999999999999</v>
      </c>
      <c r="I369">
        <f>IF(Price!$AB$12&gt;Price!$AB$11,BETAINV(H369,Price!$AB$19,Price!$AB$20,Price!$AB$11,Price!$AB$12),Price!$AB$11)</f>
        <v>0.97535079833340643</v>
      </c>
      <c r="J369">
        <f>IF(Weight!$AB$12&gt;Weight!$AB$11,BETAINV(H369,Weight!$AB$19,Weight!$AB$20,Weight!$AB$11,Weight!$AB$12),Weight!$AB$11)</f>
        <v>445.02309414182196</v>
      </c>
      <c r="K369">
        <f>IF(Wean!$AB$12&gt;Wean!$AB$11,BETAINV(H369,Wean!$AB$19,Wean!$AB$20,Wean!$AB$11,Wean!$AB$12),Wean!$AB$11)</f>
        <v>0.83083758307422895</v>
      </c>
      <c r="L369">
        <f>IF(Costs!$AB$12&gt;Costs!$AB$11,BETAINV(H369,Costs!$AB$19,Costs!$AB$20,Costs!$AB$11,Costs!$AB$12),Costs!$AB$11)</f>
        <v>272.72393191994962</v>
      </c>
      <c r="M369">
        <f t="shared" si="24"/>
        <v>87.90413707683382</v>
      </c>
      <c r="N369">
        <f t="shared" si="22"/>
        <v>-498.76252958983281</v>
      </c>
      <c r="O369">
        <f t="shared" si="23"/>
        <v>0.36599999999999999</v>
      </c>
    </row>
    <row r="370" spans="7:15" x14ac:dyDescent="0.2">
      <c r="G370">
        <v>367</v>
      </c>
      <c r="H370">
        <f t="shared" si="21"/>
        <v>0.36699999999999999</v>
      </c>
      <c r="I370">
        <f>IF(Price!$AB$12&gt;Price!$AB$11,BETAINV(H370,Price!$AB$19,Price!$AB$20,Price!$AB$11,Price!$AB$12),Price!$AB$11)</f>
        <v>0.97548798934066283</v>
      </c>
      <c r="J370">
        <f>IF(Weight!$AB$12&gt;Weight!$AB$11,BETAINV(H370,Weight!$AB$19,Weight!$AB$20,Weight!$AB$11,Weight!$AB$12),Weight!$AB$11)</f>
        <v>445.06140415665828</v>
      </c>
      <c r="K370">
        <f>IF(Wean!$AB$12&gt;Wean!$AB$11,BETAINV(H370,Wean!$AB$19,Wean!$AB$20,Wean!$AB$11,Wean!$AB$12),Wean!$AB$11)</f>
        <v>0.83089067863381161</v>
      </c>
      <c r="L370">
        <f>IF(Costs!$AB$12&gt;Costs!$AB$11,BETAINV(H370,Costs!$AB$19,Costs!$AB$20,Costs!$AB$11,Costs!$AB$12),Costs!$AB$11)</f>
        <v>272.79443094038982</v>
      </c>
      <c r="M370">
        <f t="shared" si="24"/>
        <v>87.938464065523249</v>
      </c>
      <c r="N370">
        <f t="shared" si="22"/>
        <v>-498.72820260114338</v>
      </c>
      <c r="O370">
        <f t="shared" si="23"/>
        <v>0.36699999999999999</v>
      </c>
    </row>
    <row r="371" spans="7:15" x14ac:dyDescent="0.2">
      <c r="G371">
        <v>368</v>
      </c>
      <c r="H371">
        <f t="shared" si="21"/>
        <v>0.36799999999999999</v>
      </c>
      <c r="I371">
        <f>IF(Price!$AB$12&gt;Price!$AB$11,BETAINV(H371,Price!$AB$19,Price!$AB$20,Price!$AB$11,Price!$AB$12),Price!$AB$11)</f>
        <v>0.9756251312189872</v>
      </c>
      <c r="J371">
        <f>IF(Weight!$AB$12&gt;Weight!$AB$11,BETAINV(H371,Weight!$AB$19,Weight!$AB$20,Weight!$AB$11,Weight!$AB$12),Weight!$AB$11)</f>
        <v>445.09968658994649</v>
      </c>
      <c r="K371">
        <f>IF(Wean!$AB$12&gt;Wean!$AB$11,BETAINV(H371,Wean!$AB$19,Wean!$AB$20,Wean!$AB$11,Wean!$AB$12),Wean!$AB$11)</f>
        <v>0.83094376851335483</v>
      </c>
      <c r="L371">
        <f>IF(Costs!$AB$12&gt;Costs!$AB$11,BETAINV(H371,Costs!$AB$19,Costs!$AB$20,Costs!$AB$11,Costs!$AB$12),Costs!$AB$11)</f>
        <v>272.86488956506571</v>
      </c>
      <c r="M371">
        <f t="shared" si="24"/>
        <v>87.972807639166717</v>
      </c>
      <c r="N371">
        <f t="shared" si="22"/>
        <v>-498.69385902749991</v>
      </c>
      <c r="O371">
        <f t="shared" si="23"/>
        <v>0.36799999999999999</v>
      </c>
    </row>
    <row r="372" spans="7:15" x14ac:dyDescent="0.2">
      <c r="G372">
        <v>369</v>
      </c>
      <c r="H372">
        <f t="shared" si="21"/>
        <v>0.36899999999999999</v>
      </c>
      <c r="I372">
        <f>IF(Price!$AB$12&gt;Price!$AB$11,BETAINV(H372,Price!$AB$19,Price!$AB$20,Price!$AB$11,Price!$AB$12),Price!$AB$11)</f>
        <v>0.97576222477376007</v>
      </c>
      <c r="J372">
        <f>IF(Weight!$AB$12&gt;Weight!$AB$11,BETAINV(H372,Weight!$AB$19,Weight!$AB$20,Weight!$AB$11,Weight!$AB$12),Weight!$AB$11)</f>
        <v>445.13794170124345</v>
      </c>
      <c r="K372">
        <f>IF(Wean!$AB$12&gt;Wean!$AB$11,BETAINV(H372,Wean!$AB$19,Wean!$AB$20,Wean!$AB$11,Wean!$AB$12),Wean!$AB$11)</f>
        <v>0.83099685299187898</v>
      </c>
      <c r="L372">
        <f>IF(Costs!$AB$12&gt;Costs!$AB$11,BETAINV(H372,Costs!$AB$19,Costs!$AB$20,Costs!$AB$11,Costs!$AB$12),Costs!$AB$11)</f>
        <v>272.93530824604051</v>
      </c>
      <c r="M372">
        <f t="shared" si="24"/>
        <v>88.007167953383487</v>
      </c>
      <c r="N372">
        <f t="shared" si="22"/>
        <v>-498.65949871328314</v>
      </c>
      <c r="O372">
        <f t="shared" si="23"/>
        <v>0.36899999999999999</v>
      </c>
    </row>
    <row r="373" spans="7:15" x14ac:dyDescent="0.2">
      <c r="G373">
        <v>370</v>
      </c>
      <c r="H373">
        <f t="shared" si="21"/>
        <v>0.37</v>
      </c>
      <c r="I373">
        <f>IF(Price!$AB$12&gt;Price!$AB$11,BETAINV(H373,Price!$AB$19,Price!$AB$20,Price!$AB$11,Price!$AB$12),Price!$AB$11)</f>
        <v>0.9758992708071601</v>
      </c>
      <c r="J373">
        <f>IF(Weight!$AB$12&gt;Weight!$AB$11,BETAINV(H373,Weight!$AB$19,Weight!$AB$20,Weight!$AB$11,Weight!$AB$12),Weight!$AB$11)</f>
        <v>445.17616974876796</v>
      </c>
      <c r="K373">
        <f>IF(Wean!$AB$12&gt;Wean!$AB$11,BETAINV(H373,Wean!$AB$19,Wean!$AB$20,Wean!$AB$11,Wean!$AB$12),Wean!$AB$11)</f>
        <v>0.83104993234757463</v>
      </c>
      <c r="L373">
        <f>IF(Costs!$AB$12&gt;Costs!$AB$11,BETAINV(H373,Costs!$AB$19,Costs!$AB$20,Costs!$AB$11,Costs!$AB$12),Costs!$AB$11)</f>
        <v>273.00568743324823</v>
      </c>
      <c r="M373">
        <f t="shared" si="24"/>
        <v>88.041545163756439</v>
      </c>
      <c r="N373">
        <f t="shared" si="22"/>
        <v>-498.62512150291019</v>
      </c>
      <c r="O373">
        <f t="shared" si="23"/>
        <v>0.37</v>
      </c>
    </row>
    <row r="374" spans="7:15" x14ac:dyDescent="0.2">
      <c r="G374">
        <v>371</v>
      </c>
      <c r="H374">
        <f t="shared" si="21"/>
        <v>0.371</v>
      </c>
      <c r="I374">
        <f>IF(Price!$AB$12&gt;Price!$AB$11,BETAINV(H374,Price!$AB$19,Price!$AB$20,Price!$AB$11,Price!$AB$12),Price!$AB$11)</f>
        <v>0.97603627011820981</v>
      </c>
      <c r="J374">
        <f>IF(Weight!$AB$12&gt;Weight!$AB$11,BETAINV(H374,Weight!$AB$19,Weight!$AB$20,Weight!$AB$11,Weight!$AB$12),Weight!$AB$11)</f>
        <v>445.21437098941789</v>
      </c>
      <c r="K374">
        <f>IF(Wean!$AB$12&gt;Wean!$AB$11,BETAINV(H374,Wean!$AB$19,Wean!$AB$20,Wean!$AB$11,Wean!$AB$12),Wean!$AB$11)</f>
        <v>0.83110300685781646</v>
      </c>
      <c r="L374">
        <f>IF(Costs!$AB$12&gt;Costs!$AB$11,BETAINV(H374,Costs!$AB$19,Costs!$AB$20,Costs!$AB$11,Costs!$AB$12),Costs!$AB$11)</f>
        <v>273.07602757452173</v>
      </c>
      <c r="M374">
        <f t="shared" si="24"/>
        <v>88.07593942583793</v>
      </c>
      <c r="N374">
        <f t="shared" si="22"/>
        <v>-498.5907272408287</v>
      </c>
      <c r="O374">
        <f t="shared" si="23"/>
        <v>0.371</v>
      </c>
    </row>
    <row r="375" spans="7:15" x14ac:dyDescent="0.2">
      <c r="G375">
        <v>372</v>
      </c>
      <c r="H375">
        <f t="shared" si="21"/>
        <v>0.372</v>
      </c>
      <c r="I375">
        <f>IF(Price!$AB$12&gt;Price!$AB$11,BETAINV(H375,Price!$AB$19,Price!$AB$20,Price!$AB$11,Price!$AB$12),Price!$AB$11)</f>
        <v>0.97617322350282232</v>
      </c>
      <c r="J375">
        <f>IF(Weight!$AB$12&gt;Weight!$AB$11,BETAINV(H375,Weight!$AB$19,Weight!$AB$20,Weight!$AB$11,Weight!$AB$12),Weight!$AB$11)</f>
        <v>445.25254567878636</v>
      </c>
      <c r="K375">
        <f>IF(Wean!$AB$12&gt;Wean!$AB$11,BETAINV(H375,Wean!$AB$19,Wean!$AB$20,Wean!$AB$11,Wean!$AB$12),Wean!$AB$11)</f>
        <v>0.83115607679917813</v>
      </c>
      <c r="L375">
        <f>IF(Costs!$AB$12&gt;Costs!$AB$11,BETAINV(H375,Costs!$AB$19,Costs!$AB$20,Costs!$AB$11,Costs!$AB$12),Costs!$AB$11)</f>
        <v>273.14632911562023</v>
      </c>
      <c r="M375">
        <f t="shared" si="24"/>
        <v>88.110350895156841</v>
      </c>
      <c r="N375">
        <f t="shared" si="22"/>
        <v>-498.55631577150979</v>
      </c>
      <c r="O375">
        <f t="shared" si="23"/>
        <v>0.372</v>
      </c>
    </row>
    <row r="376" spans="7:15" x14ac:dyDescent="0.2">
      <c r="G376">
        <v>373</v>
      </c>
      <c r="H376">
        <f t="shared" si="21"/>
        <v>0.373</v>
      </c>
      <c r="I376">
        <f>IF(Price!$AB$12&gt;Price!$AB$11,BETAINV(H376,Price!$AB$19,Price!$AB$20,Price!$AB$11,Price!$AB$12),Price!$AB$11)</f>
        <v>0.97631013175384695</v>
      </c>
      <c r="J376">
        <f>IF(Weight!$AB$12&gt;Weight!$AB$11,BETAINV(H376,Weight!$AB$19,Weight!$AB$20,Weight!$AB$11,Weight!$AB$12),Weight!$AB$11)</f>
        <v>445.29069407117817</v>
      </c>
      <c r="K376">
        <f>IF(Wean!$AB$12&gt;Wean!$AB$11,BETAINV(H376,Wean!$AB$19,Wean!$AB$20,Wean!$AB$11,Wean!$AB$12),Wean!$AB$11)</f>
        <v>0.83120914244744704</v>
      </c>
      <c r="L376">
        <f>IF(Costs!$AB$12&gt;Costs!$AB$11,BETAINV(H376,Costs!$AB$19,Costs!$AB$20,Costs!$AB$11,Costs!$AB$12),Costs!$AB$11)</f>
        <v>273.21659250025687</v>
      </c>
      <c r="M376">
        <f t="shared" si="24"/>
        <v>88.144779727224545</v>
      </c>
      <c r="N376">
        <f t="shared" si="22"/>
        <v>-498.52188693944208</v>
      </c>
      <c r="O376">
        <f t="shared" si="23"/>
        <v>0.373</v>
      </c>
    </row>
    <row r="377" spans="7:15" x14ac:dyDescent="0.2">
      <c r="G377">
        <v>374</v>
      </c>
      <c r="H377">
        <f t="shared" si="21"/>
        <v>0.374</v>
      </c>
      <c r="I377">
        <f>IF(Price!$AB$12&gt;Price!$AB$11,BETAINV(H377,Price!$AB$19,Price!$AB$20,Price!$AB$11,Price!$AB$12),Price!$AB$11)</f>
        <v>0.97644699566111481</v>
      </c>
      <c r="J377">
        <f>IF(Weight!$AB$12&gt;Weight!$AB$11,BETAINV(H377,Weight!$AB$19,Weight!$AB$20,Weight!$AB$11,Weight!$AB$12),Weight!$AB$11)</f>
        <v>445.32881641962598</v>
      </c>
      <c r="K377">
        <f>IF(Wean!$AB$12&gt;Wean!$AB$11,BETAINV(H377,Wean!$AB$19,Wean!$AB$20,Wean!$AB$11,Wean!$AB$12),Wean!$AB$11)</f>
        <v>0.83126220407763829</v>
      </c>
      <c r="L377">
        <f>IF(Costs!$AB$12&gt;Costs!$AB$11,BETAINV(H377,Costs!$AB$19,Costs!$AB$20,Costs!$AB$11,Costs!$AB$12),Costs!$AB$11)</f>
        <v>273.2868181701258</v>
      </c>
      <c r="M377">
        <f t="shared" si="24"/>
        <v>88.179226077541728</v>
      </c>
      <c r="N377">
        <f t="shared" si="22"/>
        <v>-498.4874405891249</v>
      </c>
      <c r="O377">
        <f t="shared" si="23"/>
        <v>0.374</v>
      </c>
    </row>
    <row r="378" spans="7:15" x14ac:dyDescent="0.2">
      <c r="G378">
        <v>375</v>
      </c>
      <c r="H378">
        <f t="shared" si="21"/>
        <v>0.375</v>
      </c>
      <c r="I378">
        <f>IF(Price!$AB$12&gt;Price!$AB$11,BETAINV(H378,Price!$AB$19,Price!$AB$20,Price!$AB$11,Price!$AB$12),Price!$AB$11)</f>
        <v>0.97658381601148336</v>
      </c>
      <c r="J378">
        <f>IF(Weight!$AB$12&gt;Weight!$AB$11,BETAINV(H378,Weight!$AB$19,Weight!$AB$20,Weight!$AB$11,Weight!$AB$12),Weight!$AB$11)</f>
        <v>445.3669129759063</v>
      </c>
      <c r="K378">
        <f>IF(Wean!$AB$12&gt;Wean!$AB$11,BETAINV(H378,Wean!$AB$19,Wean!$AB$20,Wean!$AB$11,Wean!$AB$12),Wean!$AB$11)</f>
        <v>0.83131526196400918</v>
      </c>
      <c r="L378">
        <f>IF(Costs!$AB$12&gt;Costs!$AB$11,BETAINV(H378,Costs!$AB$19,Costs!$AB$20,Costs!$AB$11,Costs!$AB$12),Costs!$AB$11)</f>
        <v>273.35700656492907</v>
      </c>
      <c r="M378">
        <f t="shared" si="24"/>
        <v>88.213690101604243</v>
      </c>
      <c r="N378">
        <f t="shared" si="22"/>
        <v>-498.45297656506239</v>
      </c>
      <c r="O378">
        <f t="shared" si="23"/>
        <v>0.375</v>
      </c>
    </row>
    <row r="379" spans="7:15" x14ac:dyDescent="0.2">
      <c r="G379">
        <v>376</v>
      </c>
      <c r="H379">
        <f t="shared" si="21"/>
        <v>0.376</v>
      </c>
      <c r="I379">
        <f>IF(Price!$AB$12&gt;Price!$AB$11,BETAINV(H379,Price!$AB$19,Price!$AB$20,Price!$AB$11,Price!$AB$12),Price!$AB$11)</f>
        <v>0.97672059358888108</v>
      </c>
      <c r="J379">
        <f>IF(Weight!$AB$12&gt;Weight!$AB$11,BETAINV(H379,Weight!$AB$19,Weight!$AB$20,Weight!$AB$11,Weight!$AB$12),Weight!$AB$11)</f>
        <v>445.40498399055508</v>
      </c>
      <c r="K379">
        <f>IF(Wean!$AB$12&gt;Wean!$AB$11,BETAINV(H379,Wean!$AB$19,Wean!$AB$20,Wean!$AB$11,Wean!$AB$12),Wean!$AB$11)</f>
        <v>0.83136831638007336</v>
      </c>
      <c r="L379">
        <f>IF(Costs!$AB$12&gt;Costs!$AB$11,BETAINV(H379,Costs!$AB$19,Costs!$AB$20,Costs!$AB$11,Costs!$AB$12),Costs!$AB$11)</f>
        <v>273.42715812240289</v>
      </c>
      <c r="M379">
        <f t="shared" si="24"/>
        <v>88.248171954910049</v>
      </c>
      <c r="N379">
        <f t="shared" si="22"/>
        <v>-498.41849471175658</v>
      </c>
      <c r="O379">
        <f t="shared" si="23"/>
        <v>0.376</v>
      </c>
    </row>
    <row r="380" spans="7:15" x14ac:dyDescent="0.2">
      <c r="G380">
        <v>377</v>
      </c>
      <c r="H380">
        <f t="shared" si="21"/>
        <v>0.377</v>
      </c>
      <c r="I380">
        <f>IF(Price!$AB$12&gt;Price!$AB$11,BETAINV(H380,Price!$AB$19,Price!$AB$20,Price!$AB$11,Price!$AB$12),Price!$AB$11)</f>
        <v>0.97685732917435153</v>
      </c>
      <c r="J380">
        <f>IF(Weight!$AB$12&gt;Weight!$AB$11,BETAINV(H380,Weight!$AB$19,Weight!$AB$20,Weight!$AB$11,Weight!$AB$12),Weight!$AB$11)</f>
        <v>445.4430297128838</v>
      </c>
      <c r="K380">
        <f>IF(Wean!$AB$12&gt;Wean!$AB$11,BETAINV(H380,Wean!$AB$19,Wean!$AB$20,Wean!$AB$11,Wean!$AB$12),Wean!$AB$11)</f>
        <v>0.8314213675986144</v>
      </c>
      <c r="L380">
        <f>IF(Costs!$AB$12&gt;Costs!$AB$11,BETAINV(H380,Costs!$AB$19,Costs!$AB$20,Costs!$AB$11,Costs!$AB$12),Costs!$AB$11)</f>
        <v>273.49727327834427</v>
      </c>
      <c r="M380">
        <f t="shared" si="24"/>
        <v>88.282671792965061</v>
      </c>
      <c r="N380">
        <f t="shared" si="22"/>
        <v>-498.38399487370157</v>
      </c>
      <c r="O380">
        <f t="shared" si="23"/>
        <v>0.377</v>
      </c>
    </row>
    <row r="381" spans="7:15" x14ac:dyDescent="0.2">
      <c r="G381">
        <v>378</v>
      </c>
      <c r="H381">
        <f t="shared" si="21"/>
        <v>0.378</v>
      </c>
      <c r="I381">
        <f>IF(Price!$AB$12&gt;Price!$AB$11,BETAINV(H381,Price!$AB$19,Price!$AB$20,Price!$AB$11,Price!$AB$12),Price!$AB$11)</f>
        <v>0.97699402354609666</v>
      </c>
      <c r="J381">
        <f>IF(Weight!$AB$12&gt;Weight!$AB$11,BETAINV(H381,Weight!$AB$19,Weight!$AB$20,Weight!$AB$11,Weight!$AB$12),Weight!$AB$11)</f>
        <v>445.48105039099431</v>
      </c>
      <c r="K381">
        <f>IF(Wean!$AB$12&gt;Wean!$AB$11,BETAINV(H381,Wean!$AB$19,Wean!$AB$20,Wean!$AB$11,Wean!$AB$12),Wean!$AB$11)</f>
        <v>0.83147441589170057</v>
      </c>
      <c r="L381">
        <f>IF(Costs!$AB$12&gt;Costs!$AB$11,BETAINV(H381,Costs!$AB$19,Costs!$AB$20,Costs!$AB$11,Costs!$AB$12),Costs!$AB$11)</f>
        <v>273.56735246663675</v>
      </c>
      <c r="M381">
        <f t="shared" si="24"/>
        <v>88.317189771289748</v>
      </c>
      <c r="N381">
        <f t="shared" si="22"/>
        <v>-498.34947689537688</v>
      </c>
      <c r="O381">
        <f t="shared" si="23"/>
        <v>0.378</v>
      </c>
    </row>
    <row r="382" spans="7:15" x14ac:dyDescent="0.2">
      <c r="G382">
        <v>379</v>
      </c>
      <c r="H382">
        <f t="shared" si="21"/>
        <v>0.379</v>
      </c>
      <c r="I382">
        <f>IF(Price!$AB$12&gt;Price!$AB$11,BETAINV(H382,Price!$AB$19,Price!$AB$20,Price!$AB$11,Price!$AB$12),Price!$AB$11)</f>
        <v>0.97713067747952032</v>
      </c>
      <c r="J382">
        <f>IF(Weight!$AB$12&gt;Weight!$AB$11,BETAINV(H382,Weight!$AB$19,Weight!$AB$20,Weight!$AB$11,Weight!$AB$12),Weight!$AB$11)</f>
        <v>445.51904627179459</v>
      </c>
      <c r="K382">
        <f>IF(Wean!$AB$12&gt;Wean!$AB$11,BETAINV(H382,Wean!$AB$19,Wean!$AB$20,Wean!$AB$11,Wean!$AB$12),Wean!$AB$11)</f>
        <v>0.83152746153069768</v>
      </c>
      <c r="L382">
        <f>IF(Costs!$AB$12&gt;Costs!$AB$11,BETAINV(H382,Costs!$AB$19,Costs!$AB$20,Costs!$AB$11,Costs!$AB$12),Costs!$AB$11)</f>
        <v>273.63739611927622</v>
      </c>
      <c r="M382">
        <f t="shared" si="24"/>
        <v>88.35172604542521</v>
      </c>
      <c r="N382">
        <f t="shared" si="22"/>
        <v>-498.31494062124142</v>
      </c>
      <c r="O382">
        <f t="shared" si="23"/>
        <v>0.379</v>
      </c>
    </row>
    <row r="383" spans="7:15" x14ac:dyDescent="0.2">
      <c r="G383">
        <v>380</v>
      </c>
      <c r="H383">
        <f t="shared" si="21"/>
        <v>0.38</v>
      </c>
      <c r="I383">
        <f>IF(Price!$AB$12&gt;Price!$AB$11,BETAINV(H383,Price!$AB$19,Price!$AB$20,Price!$AB$11,Price!$AB$12),Price!$AB$11)</f>
        <v>0.97726729174727101</v>
      </c>
      <c r="J383">
        <f>IF(Weight!$AB$12&gt;Weight!$AB$11,BETAINV(H383,Weight!$AB$19,Weight!$AB$20,Weight!$AB$11,Weight!$AB$12),Weight!$AB$11)</f>
        <v>445.55701760101368</v>
      </c>
      <c r="K383">
        <f>IF(Wean!$AB$12&gt;Wean!$AB$11,BETAINV(H383,Wean!$AB$19,Wean!$AB$20,Wean!$AB$11,Wean!$AB$12),Wean!$AB$11)</f>
        <v>0.83158050478628309</v>
      </c>
      <c r="L383">
        <f>IF(Costs!$AB$12&gt;Costs!$AB$11,BETAINV(H383,Costs!$AB$19,Costs!$AB$20,Costs!$AB$11,Costs!$AB$12),Costs!$AB$11)</f>
        <v>273.70740466639631</v>
      </c>
      <c r="M383">
        <f t="shared" si="24"/>
        <v>88.386280770939493</v>
      </c>
      <c r="N383">
        <f t="shared" si="22"/>
        <v>-498.28038589572714</v>
      </c>
      <c r="O383">
        <f t="shared" si="23"/>
        <v>0.38</v>
      </c>
    </row>
    <row r="384" spans="7:15" x14ac:dyDescent="0.2">
      <c r="G384">
        <v>381</v>
      </c>
      <c r="H384">
        <f t="shared" si="21"/>
        <v>0.38100000000000001</v>
      </c>
      <c r="I384">
        <f>IF(Price!$AB$12&gt;Price!$AB$11,BETAINV(H384,Price!$AB$19,Price!$AB$20,Price!$AB$11,Price!$AB$12),Price!$AB$11)</f>
        <v>0.97740386711928395</v>
      </c>
      <c r="J384">
        <f>IF(Weight!$AB$12&gt;Weight!$AB$11,BETAINV(H384,Weight!$AB$19,Weight!$AB$20,Weight!$AB$11,Weight!$AB$12),Weight!$AB$11)</f>
        <v>445.59496462321675</v>
      </c>
      <c r="K384">
        <f>IF(Wean!$AB$12&gt;Wean!$AB$11,BETAINV(H384,Wean!$AB$19,Wean!$AB$20,Wean!$AB$11,Wean!$AB$12),Wean!$AB$11)</f>
        <v>0.83163354592845962</v>
      </c>
      <c r="L384">
        <f>IF(Costs!$AB$12&gt;Costs!$AB$11,BETAINV(H384,Costs!$AB$19,Costs!$AB$20,Costs!$AB$11,Costs!$AB$12),Costs!$AB$11)</f>
        <v>273.77737853629378</v>
      </c>
      <c r="M384">
        <f t="shared" si="24"/>
        <v>88.420854103433953</v>
      </c>
      <c r="N384">
        <f t="shared" si="22"/>
        <v>-498.24581256323268</v>
      </c>
      <c r="O384">
        <f t="shared" si="23"/>
        <v>0.38100000000000001</v>
      </c>
    </row>
    <row r="385" spans="7:15" x14ac:dyDescent="0.2">
      <c r="G385">
        <v>382</v>
      </c>
      <c r="H385">
        <f t="shared" si="21"/>
        <v>0.38200000000000001</v>
      </c>
      <c r="I385">
        <f>IF(Price!$AB$12&gt;Price!$AB$11,BETAINV(H385,Price!$AB$19,Price!$AB$20,Price!$AB$11,Price!$AB$12),Price!$AB$11)</f>
        <v>0.97754040436282352</v>
      </c>
      <c r="J385">
        <f>IF(Weight!$AB$12&gt;Weight!$AB$11,BETAINV(H385,Weight!$AB$19,Weight!$AB$20,Weight!$AB$11,Weight!$AB$12),Weight!$AB$11)</f>
        <v>445.63288758181972</v>
      </c>
      <c r="K385">
        <f>IF(Wean!$AB$12&gt;Wean!$AB$11,BETAINV(H385,Wean!$AB$19,Wean!$AB$20,Wean!$AB$11,Wean!$AB$12),Wean!$AB$11)</f>
        <v>0.83168658522656846</v>
      </c>
      <c r="L385">
        <f>IF(Costs!$AB$12&gt;Costs!$AB$11,BETAINV(H385,Costs!$AB$19,Costs!$AB$20,Costs!$AB$11,Costs!$AB$12),Costs!$AB$11)</f>
        <v>273.84731815545325</v>
      </c>
      <c r="M385">
        <f t="shared" si="24"/>
        <v>88.455446198549168</v>
      </c>
      <c r="N385">
        <f t="shared" si="22"/>
        <v>-498.21122046811746</v>
      </c>
      <c r="O385">
        <f t="shared" si="23"/>
        <v>0.38200000000000001</v>
      </c>
    </row>
    <row r="386" spans="7:15" x14ac:dyDescent="0.2">
      <c r="G386">
        <v>383</v>
      </c>
      <c r="H386">
        <f t="shared" si="21"/>
        <v>0.38300000000000001</v>
      </c>
      <c r="I386">
        <f>IF(Price!$AB$12&gt;Price!$AB$11,BETAINV(H386,Price!$AB$19,Price!$AB$20,Price!$AB$11,Price!$AB$12),Price!$AB$11)</f>
        <v>0.97767690424252462</v>
      </c>
      <c r="J386">
        <f>IF(Weight!$AB$12&gt;Weight!$AB$11,BETAINV(H386,Weight!$AB$19,Weight!$AB$20,Weight!$AB$11,Weight!$AB$12),Weight!$AB$11)</f>
        <v>445.67078671910406</v>
      </c>
      <c r="K386">
        <f>IF(Wean!$AB$12&gt;Wean!$AB$11,BETAINV(H386,Wean!$AB$19,Wean!$AB$20,Wean!$AB$11,Wean!$AB$12),Wean!$AB$11)</f>
        <v>0.83173962294930259</v>
      </c>
      <c r="L386">
        <f>IF(Costs!$AB$12&gt;Costs!$AB$11,BETAINV(H386,Costs!$AB$19,Costs!$AB$20,Costs!$AB$11,Costs!$AB$12),Costs!$AB$11)</f>
        <v>273.91722394857192</v>
      </c>
      <c r="M386">
        <f t="shared" si="24"/>
        <v>88.490057211971418</v>
      </c>
      <c r="N386">
        <f t="shared" si="22"/>
        <v>-498.17660945469521</v>
      </c>
      <c r="O386">
        <f t="shared" si="23"/>
        <v>0.38300000000000001</v>
      </c>
    </row>
    <row r="387" spans="7:15" x14ac:dyDescent="0.2">
      <c r="G387">
        <v>384</v>
      </c>
      <c r="H387">
        <f t="shared" si="21"/>
        <v>0.38400000000000001</v>
      </c>
      <c r="I387">
        <f>IF(Price!$AB$12&gt;Price!$AB$11,BETAINV(H387,Price!$AB$19,Price!$AB$20,Price!$AB$11,Price!$AB$12),Price!$AB$11)</f>
        <v>0.97781336752043357</v>
      </c>
      <c r="J387">
        <f>IF(Weight!$AB$12&gt;Weight!$AB$11,BETAINV(H387,Weight!$AB$19,Weight!$AB$20,Weight!$AB$11,Weight!$AB$12),Weight!$AB$11)</f>
        <v>445.70866227623134</v>
      </c>
      <c r="K387">
        <f>IF(Wean!$AB$12&gt;Wean!$AB$11,BETAINV(H387,Wean!$AB$19,Wean!$AB$20,Wean!$AB$11,Wean!$AB$12),Wean!$AB$11)</f>
        <v>0.83179265936472035</v>
      </c>
      <c r="L387">
        <f>IF(Costs!$AB$12&gt;Costs!$AB$11,BETAINV(H387,Costs!$AB$19,Costs!$AB$20,Costs!$AB$11,Costs!$AB$12),Costs!$AB$11)</f>
        <v>273.98709633858419</v>
      </c>
      <c r="M387">
        <f t="shared" si="24"/>
        <v>88.524687299438483</v>
      </c>
      <c r="N387">
        <f t="shared" si="22"/>
        <v>-498.14197936722815</v>
      </c>
      <c r="O387">
        <f t="shared" si="23"/>
        <v>0.38400000000000001</v>
      </c>
    </row>
    <row r="388" spans="7:15" x14ac:dyDescent="0.2">
      <c r="G388">
        <v>385</v>
      </c>
      <c r="H388">
        <f t="shared" ref="H388:H451" si="25">G388/1000</f>
        <v>0.38500000000000001</v>
      </c>
      <c r="I388">
        <f>IF(Price!$AB$12&gt;Price!$AB$11,BETAINV(H388,Price!$AB$19,Price!$AB$20,Price!$AB$11,Price!$AB$12),Price!$AB$11)</f>
        <v>0.97794979495604972</v>
      </c>
      <c r="J388">
        <f>IF(Weight!$AB$12&gt;Weight!$AB$11,BETAINV(H388,Weight!$AB$19,Weight!$AB$20,Weight!$AB$11,Weight!$AB$12),Weight!$AB$11)</f>
        <v>445.74651449325734</v>
      </c>
      <c r="K388">
        <f>IF(Wean!$AB$12&gt;Wean!$AB$11,BETAINV(H388,Wean!$AB$19,Wean!$AB$20,Wean!$AB$11,Wean!$AB$12),Wean!$AB$11)</f>
        <v>0.83184569474025849</v>
      </c>
      <c r="L388">
        <f>IF(Costs!$AB$12&gt;Costs!$AB$11,BETAINV(H388,Costs!$AB$19,Costs!$AB$20,Costs!$AB$11,Costs!$AB$12),Costs!$AB$11)</f>
        <v>274.05693574668572</v>
      </c>
      <c r="M388">
        <f t="shared" si="24"/>
        <v>88.559336616746236</v>
      </c>
      <c r="N388">
        <f t="shared" ref="N388:N451" si="26">M388-$E$40-$E$43</f>
        <v>-498.10733004992039</v>
      </c>
      <c r="O388">
        <f t="shared" ref="O388:O451" si="27">H388</f>
        <v>0.38500000000000001</v>
      </c>
    </row>
    <row r="389" spans="7:15" x14ac:dyDescent="0.2">
      <c r="G389">
        <v>386</v>
      </c>
      <c r="H389">
        <f t="shared" si="25"/>
        <v>0.38600000000000001</v>
      </c>
      <c r="I389">
        <f>IF(Price!$AB$12&gt;Price!$AB$11,BETAINV(H389,Price!$AB$19,Price!$AB$20,Price!$AB$11,Price!$AB$12),Price!$AB$11)</f>
        <v>0.97808618730636554</v>
      </c>
      <c r="J389">
        <f>IF(Weight!$AB$12&gt;Weight!$AB$11,BETAINV(H389,Weight!$AB$19,Weight!$AB$20,Weight!$AB$11,Weight!$AB$12),Weight!$AB$11)</f>
        <v>445.7843436091465</v>
      </c>
      <c r="K389">
        <f>IF(Wean!$AB$12&gt;Wean!$AB$11,BETAINV(H389,Wean!$AB$19,Wean!$AB$20,Wean!$AB$11,Wean!$AB$12),Wean!$AB$11)</f>
        <v>0.83189872934274478</v>
      </c>
      <c r="L389">
        <f>IF(Costs!$AB$12&gt;Costs!$AB$11,BETAINV(H389,Costs!$AB$19,Costs!$AB$20,Costs!$AB$11,Costs!$AB$12),Costs!$AB$11)</f>
        <v>274.1267425923574</v>
      </c>
      <c r="M389">
        <f t="shared" ref="M389:M452" si="28">I389*J389*K389-L389</f>
        <v>88.594005319754558</v>
      </c>
      <c r="N389">
        <f t="shared" si="26"/>
        <v>-498.07266134691207</v>
      </c>
      <c r="O389">
        <f t="shared" si="27"/>
        <v>0.38600000000000001</v>
      </c>
    </row>
    <row r="390" spans="7:15" x14ac:dyDescent="0.2">
      <c r="G390">
        <v>387</v>
      </c>
      <c r="H390">
        <f t="shared" si="25"/>
        <v>0.38700000000000001</v>
      </c>
      <c r="I390">
        <f>IF(Price!$AB$12&gt;Price!$AB$11,BETAINV(H390,Price!$AB$19,Price!$AB$20,Price!$AB$11,Price!$AB$12),Price!$AB$11)</f>
        <v>0.97822254532590625</v>
      </c>
      <c r="J390">
        <f>IF(Weight!$AB$12&gt;Weight!$AB$11,BETAINV(H390,Weight!$AB$19,Weight!$AB$20,Weight!$AB$11,Weight!$AB$12),Weight!$AB$11)</f>
        <v>445.82214986178587</v>
      </c>
      <c r="K390">
        <f>IF(Wean!$AB$12&gt;Wean!$AB$11,BETAINV(H390,Wean!$AB$19,Wean!$AB$20,Wean!$AB$11,Wean!$AB$12),Wean!$AB$11)</f>
        <v>0.83195176343841137</v>
      </c>
      <c r="L390">
        <f>IF(Costs!$AB$12&gt;Costs!$AB$11,BETAINV(H390,Costs!$AB$19,Costs!$AB$20,Costs!$AB$11,Costs!$AB$12),Costs!$AB$11)</f>
        <v>274.19651729338909</v>
      </c>
      <c r="M390">
        <f t="shared" si="28"/>
        <v>88.628693564393245</v>
      </c>
      <c r="N390">
        <f t="shared" si="26"/>
        <v>-498.03797310227338</v>
      </c>
      <c r="O390">
        <f t="shared" si="27"/>
        <v>0.38700000000000001</v>
      </c>
    </row>
    <row r="391" spans="7:15" x14ac:dyDescent="0.2">
      <c r="G391">
        <v>388</v>
      </c>
      <c r="H391">
        <f t="shared" si="25"/>
        <v>0.38800000000000001</v>
      </c>
      <c r="I391">
        <f>IF(Price!$AB$12&gt;Price!$AB$11,BETAINV(H391,Price!$AB$19,Price!$AB$20,Price!$AB$11,Price!$AB$12),Price!$AB$11)</f>
        <v>0.97835886976677056</v>
      </c>
      <c r="J391">
        <f>IF(Weight!$AB$12&gt;Weight!$AB$11,BETAINV(H391,Weight!$AB$19,Weight!$AB$20,Weight!$AB$11,Weight!$AB$12),Weight!$AB$11)</f>
        <v>445.85993348799894</v>
      </c>
      <c r="K391">
        <f>IF(Wean!$AB$12&gt;Wean!$AB$11,BETAINV(H391,Wean!$AB$19,Wean!$AB$20,Wean!$AB$11,Wean!$AB$12),Wean!$AB$11)</f>
        <v>0.83200479729290755</v>
      </c>
      <c r="L391">
        <f>IF(Costs!$AB$12&gt;Costs!$AB$11,BETAINV(H391,Costs!$AB$19,Costs!$AB$20,Costs!$AB$11,Costs!$AB$12),Costs!$AB$11)</f>
        <v>274.26626026590333</v>
      </c>
      <c r="M391">
        <f t="shared" si="28"/>
        <v>88.663401506668322</v>
      </c>
      <c r="N391">
        <f t="shared" si="26"/>
        <v>-498.00326515999831</v>
      </c>
      <c r="O391">
        <f t="shared" si="27"/>
        <v>0.38800000000000001</v>
      </c>
    </row>
    <row r="392" spans="7:15" x14ac:dyDescent="0.2">
      <c r="G392">
        <v>389</v>
      </c>
      <c r="H392">
        <f t="shared" si="25"/>
        <v>0.38900000000000001</v>
      </c>
      <c r="I392">
        <f>IF(Price!$AB$12&gt;Price!$AB$11,BETAINV(H392,Price!$AB$19,Price!$AB$20,Price!$AB$11,Price!$AB$12),Price!$AB$11)</f>
        <v>0.97849516137866954</v>
      </c>
      <c r="J392">
        <f>IF(Weight!$AB$12&gt;Weight!$AB$11,BETAINV(H392,Weight!$AB$19,Weight!$AB$20,Weight!$AB$11,Weight!$AB$12),Weight!$AB$11)</f>
        <v>445.89769472355954</v>
      </c>
      <c r="K392">
        <f>IF(Wean!$AB$12&gt;Wean!$AB$11,BETAINV(H392,Wean!$AB$19,Wean!$AB$20,Wean!$AB$11,Wean!$AB$12),Wean!$AB$11)</f>
        <v>0.83205783117131238</v>
      </c>
      <c r="L392">
        <f>IF(Costs!$AB$12&gt;Costs!$AB$11,BETAINV(H392,Costs!$AB$19,Costs!$AB$20,Costs!$AB$11,Costs!$AB$12),Costs!$AB$11)</f>
        <v>274.33597192437816</v>
      </c>
      <c r="M392">
        <f t="shared" si="28"/>
        <v>88.698129302668178</v>
      </c>
      <c r="N392">
        <f t="shared" si="26"/>
        <v>-497.96853736399845</v>
      </c>
      <c r="O392">
        <f t="shared" si="27"/>
        <v>0.38900000000000001</v>
      </c>
    </row>
    <row r="393" spans="7:15" x14ac:dyDescent="0.2">
      <c r="G393">
        <v>390</v>
      </c>
      <c r="H393">
        <f t="shared" si="25"/>
        <v>0.39</v>
      </c>
      <c r="I393">
        <f>IF(Price!$AB$12&gt;Price!$AB$11,BETAINV(H393,Price!$AB$19,Price!$AB$20,Price!$AB$11,Price!$AB$12),Price!$AB$11)</f>
        <v>0.97863142090896549</v>
      </c>
      <c r="J393">
        <f>IF(Weight!$AB$12&gt;Weight!$AB$11,BETAINV(H393,Weight!$AB$19,Weight!$AB$20,Weight!$AB$11,Weight!$AB$12),Weight!$AB$11)</f>
        <v>445.93543380320534</v>
      </c>
      <c r="K393">
        <f>IF(Wean!$AB$12&gt;Wean!$AB$11,BETAINV(H393,Wean!$AB$19,Wean!$AB$20,Wean!$AB$11,Wean!$AB$12),Wean!$AB$11)</f>
        <v>0.83211086533814749</v>
      </c>
      <c r="L393">
        <f>IF(Costs!$AB$12&gt;Costs!$AB$11,BETAINV(H393,Costs!$AB$19,Costs!$AB$20,Costs!$AB$11,Costs!$AB$12),Costs!$AB$11)</f>
        <v>274.4056526816708</v>
      </c>
      <c r="M393">
        <f t="shared" si="28"/>
        <v>88.732877108569255</v>
      </c>
      <c r="N393">
        <f t="shared" si="26"/>
        <v>-497.93378955809737</v>
      </c>
      <c r="O393">
        <f t="shared" si="27"/>
        <v>0.39</v>
      </c>
    </row>
    <row r="394" spans="7:15" x14ac:dyDescent="0.2">
      <c r="G394">
        <v>391</v>
      </c>
      <c r="H394">
        <f t="shared" si="25"/>
        <v>0.39100000000000001</v>
      </c>
      <c r="I394">
        <f>IF(Price!$AB$12&gt;Price!$AB$11,BETAINV(H394,Price!$AB$19,Price!$AB$20,Price!$AB$11,Price!$AB$12),Price!$AB$11)</f>
        <v>0.97876764910271119</v>
      </c>
      <c r="J394">
        <f>IF(Weight!$AB$12&gt;Weight!$AB$11,BETAINV(H394,Weight!$AB$19,Weight!$AB$20,Weight!$AB$11,Weight!$AB$12),Weight!$AB$11)</f>
        <v>445.97315096065165</v>
      </c>
      <c r="K394">
        <f>IF(Wean!$AB$12&gt;Wean!$AB$11,BETAINV(H394,Wean!$AB$19,Wean!$AB$20,Wean!$AB$11,Wean!$AB$12),Wean!$AB$11)</f>
        <v>0.83216390005738927</v>
      </c>
      <c r="L394">
        <f>IF(Costs!$AB$12&gt;Costs!$AB$11,BETAINV(H394,Costs!$AB$19,Costs!$AB$20,Costs!$AB$11,Costs!$AB$12),Costs!$AB$11)</f>
        <v>274.47530294903987</v>
      </c>
      <c r="M394">
        <f t="shared" si="28"/>
        <v>88.767645080642581</v>
      </c>
      <c r="N394">
        <f t="shared" si="26"/>
        <v>-497.89902158602405</v>
      </c>
      <c r="O394">
        <f t="shared" si="27"/>
        <v>0.39100000000000001</v>
      </c>
    </row>
    <row r="395" spans="7:15" x14ac:dyDescent="0.2">
      <c r="G395">
        <v>392</v>
      </c>
      <c r="H395">
        <f t="shared" si="25"/>
        <v>0.39200000000000002</v>
      </c>
      <c r="I395">
        <f>IF(Price!$AB$12&gt;Price!$AB$11,BETAINV(H395,Price!$AB$19,Price!$AB$20,Price!$AB$11,Price!$AB$12),Price!$AB$11)</f>
        <v>0.97890384670268826</v>
      </c>
      <c r="J395">
        <f>IF(Weight!$AB$12&gt;Weight!$AB$11,BETAINV(H395,Weight!$AB$19,Weight!$AB$20,Weight!$AB$11,Weight!$AB$12),Weight!$AB$11)</f>
        <v>446.01084642860417</v>
      </c>
      <c r="K395">
        <f>IF(Wean!$AB$12&gt;Wean!$AB$11,BETAINV(H395,Wean!$AB$19,Wean!$AB$20,Wean!$AB$11,Wean!$AB$12),Wean!$AB$11)</f>
        <v>0.832216935592482</v>
      </c>
      <c r="L395">
        <f>IF(Costs!$AB$12&gt;Costs!$AB$11,BETAINV(H395,Costs!$AB$19,Costs!$AB$20,Costs!$AB$11,Costs!$AB$12),Costs!$AB$11)</f>
        <v>274.54492313616839</v>
      </c>
      <c r="M395">
        <f t="shared" si="28"/>
        <v>88.802433375259398</v>
      </c>
      <c r="N395">
        <f t="shared" si="26"/>
        <v>-497.86423329140723</v>
      </c>
      <c r="O395">
        <f t="shared" si="27"/>
        <v>0.39200000000000002</v>
      </c>
    </row>
    <row r="396" spans="7:15" x14ac:dyDescent="0.2">
      <c r="G396">
        <v>393</v>
      </c>
      <c r="H396">
        <f t="shared" si="25"/>
        <v>0.39300000000000002</v>
      </c>
      <c r="I396">
        <f>IF(Price!$AB$12&gt;Price!$AB$11,BETAINV(H396,Price!$AB$19,Price!$AB$20,Price!$AB$11,Price!$AB$12),Price!$AB$11)</f>
        <v>0.979040014449445</v>
      </c>
      <c r="J396">
        <f>IF(Weight!$AB$12&gt;Weight!$AB$11,BETAINV(H396,Weight!$AB$19,Weight!$AB$20,Weight!$AB$11,Weight!$AB$12),Weight!$AB$11)</f>
        <v>446.04852043877287</v>
      </c>
      <c r="K396">
        <f>IF(Wean!$AB$12&gt;Wean!$AB$11,BETAINV(H396,Wean!$AB$19,Wean!$AB$20,Wean!$AB$11,Wean!$AB$12),Wean!$AB$11)</f>
        <v>0.83226997220634968</v>
      </c>
      <c r="L396">
        <f>IF(Costs!$AB$12&gt;Costs!$AB$11,BETAINV(H396,Costs!$AB$19,Costs!$AB$20,Costs!$AB$11,Costs!$AB$12),Costs!$AB$11)</f>
        <v>274.61451365118614</v>
      </c>
      <c r="M396">
        <f t="shared" si="28"/>
        <v>88.83724214889736</v>
      </c>
      <c r="N396">
        <f t="shared" si="26"/>
        <v>-497.82942451776927</v>
      </c>
      <c r="O396">
        <f t="shared" si="27"/>
        <v>0.39300000000000002</v>
      </c>
    </row>
    <row r="397" spans="7:15" x14ac:dyDescent="0.2">
      <c r="G397">
        <v>394</v>
      </c>
      <c r="H397">
        <f t="shared" si="25"/>
        <v>0.39400000000000002</v>
      </c>
      <c r="I397">
        <f>IF(Price!$AB$12&gt;Price!$AB$11,BETAINV(H397,Price!$AB$19,Price!$AB$20,Price!$AB$11,Price!$AB$12),Price!$AB$11)</f>
        <v>0.97917615308133432</v>
      </c>
      <c r="J397">
        <f>IF(Weight!$AB$12&gt;Weight!$AB$11,BETAINV(H397,Weight!$AB$19,Weight!$AB$20,Weight!$AB$11,Weight!$AB$12),Weight!$AB$11)</f>
        <v>446.08617322188474</v>
      </c>
      <c r="K397">
        <f>IF(Wean!$AB$12&gt;Wean!$AB$11,BETAINV(H397,Wean!$AB$19,Wean!$AB$20,Wean!$AB$11,Wean!$AB$12),Wean!$AB$11)</f>
        <v>0.83232301016140853</v>
      </c>
      <c r="L397">
        <f>IF(Costs!$AB$12&gt;Costs!$AB$11,BETAINV(H397,Costs!$AB$19,Costs!$AB$20,Costs!$AB$11,Costs!$AB$12),Costs!$AB$11)</f>
        <v>274.68407490069183</v>
      </c>
      <c r="M397">
        <f t="shared" si="28"/>
        <v>88.872071558146445</v>
      </c>
      <c r="N397">
        <f t="shared" si="26"/>
        <v>-497.79459510852018</v>
      </c>
      <c r="O397">
        <f t="shared" si="27"/>
        <v>0.39400000000000002</v>
      </c>
    </row>
    <row r="398" spans="7:15" x14ac:dyDescent="0.2">
      <c r="G398">
        <v>395</v>
      </c>
      <c r="H398">
        <f t="shared" si="25"/>
        <v>0.39500000000000002</v>
      </c>
      <c r="I398">
        <f>IF(Price!$AB$12&gt;Price!$AB$11,BETAINV(H398,Price!$AB$19,Price!$AB$20,Price!$AB$11,Price!$AB$12),Price!$AB$11)</f>
        <v>0.97931226333455101</v>
      </c>
      <c r="J398">
        <f>IF(Weight!$AB$12&gt;Weight!$AB$11,BETAINV(H398,Weight!$AB$19,Weight!$AB$20,Weight!$AB$11,Weight!$AB$12),Weight!$AB$11)</f>
        <v>446.12380500769677</v>
      </c>
      <c r="K398">
        <f>IF(Wean!$AB$12&gt;Wean!$AB$11,BETAINV(H398,Wean!$AB$19,Wean!$AB$20,Wean!$AB$11,Wean!$AB$12),Wean!$AB$11)</f>
        <v>0.83237604971957901</v>
      </c>
      <c r="L398">
        <f>IF(Costs!$AB$12&gt;Costs!$AB$11,BETAINV(H398,Costs!$AB$19,Costs!$AB$20,Costs!$AB$11,Costs!$AB$12),Costs!$AB$11)</f>
        <v>274.753607289775</v>
      </c>
      <c r="M398">
        <f t="shared" si="28"/>
        <v>88.906921759714919</v>
      </c>
      <c r="N398">
        <f t="shared" si="26"/>
        <v>-497.75974490695171</v>
      </c>
      <c r="O398">
        <f t="shared" si="27"/>
        <v>0.39500000000000002</v>
      </c>
    </row>
    <row r="399" spans="7:15" x14ac:dyDescent="0.2">
      <c r="G399">
        <v>396</v>
      </c>
      <c r="H399">
        <f t="shared" si="25"/>
        <v>0.39600000000000002</v>
      </c>
      <c r="I399">
        <f>IF(Price!$AB$12&gt;Price!$AB$11,BETAINV(H399,Price!$AB$19,Price!$AB$20,Price!$AB$11,Price!$AB$12),Price!$AB$11)</f>
        <v>0.97944834594316954</v>
      </c>
      <c r="J399">
        <f>IF(Weight!$AB$12&gt;Weight!$AB$11,BETAINV(H399,Weight!$AB$19,Weight!$AB$20,Weight!$AB$11,Weight!$AB$12),Weight!$AB$11)</f>
        <v>446.16141602500898</v>
      </c>
      <c r="K399">
        <f>IF(Wean!$AB$12&gt;Wean!$AB$11,BETAINV(H399,Wean!$AB$19,Wean!$AB$20,Wean!$AB$11,Wean!$AB$12),Wean!$AB$11)</f>
        <v>0.83242909114229846</v>
      </c>
      <c r="L399">
        <f>IF(Costs!$AB$12&gt;Costs!$AB$11,BETAINV(H399,Costs!$AB$19,Costs!$AB$20,Costs!$AB$11,Costs!$AB$12),Costs!$AB$11)</f>
        <v>274.82311122203799</v>
      </c>
      <c r="M399">
        <f t="shared" si="28"/>
        <v>88.941792910435481</v>
      </c>
      <c r="N399">
        <f t="shared" si="26"/>
        <v>-497.72487375623115</v>
      </c>
      <c r="O399">
        <f t="shared" si="27"/>
        <v>0.39600000000000002</v>
      </c>
    </row>
    <row r="400" spans="7:15" x14ac:dyDescent="0.2">
      <c r="G400">
        <v>397</v>
      </c>
      <c r="H400">
        <f t="shared" si="25"/>
        <v>0.39700000000000002</v>
      </c>
      <c r="I400">
        <f>IF(Price!$AB$12&gt;Price!$AB$11,BETAINV(H400,Price!$AB$19,Price!$AB$20,Price!$AB$11,Price!$AB$12),Price!$AB$11)</f>
        <v>0.97958440163918015</v>
      </c>
      <c r="J400">
        <f>IF(Weight!$AB$12&gt;Weight!$AB$11,BETAINV(H400,Weight!$AB$19,Weight!$AB$20,Weight!$AB$11,Weight!$AB$12),Weight!$AB$11)</f>
        <v>446.19900650167688</v>
      </c>
      <c r="K400">
        <f>IF(Wean!$AB$12&gt;Wean!$AB$11,BETAINV(H400,Wean!$AB$19,Wean!$AB$20,Wean!$AB$11,Wean!$AB$12),Wean!$AB$11)</f>
        <v>0.83248213469053267</v>
      </c>
      <c r="L400">
        <f>IF(Costs!$AB$12&gt;Costs!$AB$11,BETAINV(H400,Costs!$AB$19,Costs!$AB$20,Costs!$AB$11,Costs!$AB$12),Costs!$AB$11)</f>
        <v>274.89258709961746</v>
      </c>
      <c r="M400">
        <f t="shared" si="28"/>
        <v>88.976685167271</v>
      </c>
      <c r="N400">
        <f t="shared" si="26"/>
        <v>-497.68998149939563</v>
      </c>
      <c r="O400">
        <f t="shared" si="27"/>
        <v>0.39700000000000002</v>
      </c>
    </row>
    <row r="401" spans="7:15" x14ac:dyDescent="0.2">
      <c r="G401">
        <v>398</v>
      </c>
      <c r="H401">
        <f t="shared" si="25"/>
        <v>0.39800000000000002</v>
      </c>
      <c r="I401">
        <f>IF(Price!$AB$12&gt;Price!$AB$11,BETAINV(H401,Price!$AB$19,Price!$AB$20,Price!$AB$11,Price!$AB$12),Price!$AB$11)</f>
        <v>0.97972043115252583</v>
      </c>
      <c r="J401">
        <f>IF(Weight!$AB$12&gt;Weight!$AB$11,BETAINV(H401,Weight!$AB$19,Weight!$AB$20,Weight!$AB$11,Weight!$AB$12),Weight!$AB$11)</f>
        <v>446.23657666462424</v>
      </c>
      <c r="K401">
        <f>IF(Wean!$AB$12&gt;Wean!$AB$11,BETAINV(H401,Wean!$AB$19,Wean!$AB$20,Wean!$AB$11,Wean!$AB$12),Wean!$AB$11)</f>
        <v>0.83253518062478804</v>
      </c>
      <c r="L401">
        <f>IF(Costs!$AB$12&gt;Costs!$AB$11,BETAINV(H401,Costs!$AB$19,Costs!$AB$20,Costs!$AB$11,Costs!$AB$12),Costs!$AB$11)</f>
        <v>274.96203532320578</v>
      </c>
      <c r="M401">
        <f t="shared" si="28"/>
        <v>89.011598687320657</v>
      </c>
      <c r="N401">
        <f t="shared" si="26"/>
        <v>-497.65506797934597</v>
      </c>
      <c r="O401">
        <f t="shared" si="27"/>
        <v>0.39800000000000002</v>
      </c>
    </row>
    <row r="402" spans="7:15" x14ac:dyDescent="0.2">
      <c r="G402">
        <v>399</v>
      </c>
      <c r="H402">
        <f t="shared" si="25"/>
        <v>0.39900000000000002</v>
      </c>
      <c r="I402">
        <f>IF(Price!$AB$12&gt;Price!$AB$11,BETAINV(H402,Price!$AB$19,Price!$AB$20,Price!$AB$11,Price!$AB$12),Price!$AB$11)</f>
        <v>0.97985643521113885</v>
      </c>
      <c r="J402">
        <f>IF(Weight!$AB$12&gt;Weight!$AB$11,BETAINV(H402,Weight!$AB$19,Weight!$AB$20,Weight!$AB$11,Weight!$AB$12),Weight!$AB$11)</f>
        <v>446.27412673985555</v>
      </c>
      <c r="K402">
        <f>IF(Wean!$AB$12&gt;Wean!$AB$11,BETAINV(H402,Wean!$AB$19,Wean!$AB$20,Wean!$AB$11,Wean!$AB$12),Wean!$AB$11)</f>
        <v>0.83258822920512332</v>
      </c>
      <c r="L402">
        <f>IF(Costs!$AB$12&gt;Costs!$AB$11,BETAINV(H402,Costs!$AB$19,Costs!$AB$20,Costs!$AB$11,Costs!$AB$12),Costs!$AB$11)</f>
        <v>275.03145629207233</v>
      </c>
      <c r="M402">
        <f t="shared" si="28"/>
        <v>89.046533627825681</v>
      </c>
      <c r="N402">
        <f t="shared" si="26"/>
        <v>-497.62013303884095</v>
      </c>
      <c r="O402">
        <f t="shared" si="27"/>
        <v>0.39900000000000002</v>
      </c>
    </row>
    <row r="403" spans="7:15" x14ac:dyDescent="0.2">
      <c r="G403">
        <v>400</v>
      </c>
      <c r="H403">
        <f t="shared" si="25"/>
        <v>0.4</v>
      </c>
      <c r="I403">
        <f>IF(Price!$AB$12&gt;Price!$AB$11,BETAINV(H403,Price!$AB$19,Price!$AB$20,Price!$AB$11,Price!$AB$12),Price!$AB$11)</f>
        <v>0.97999241454097619</v>
      </c>
      <c r="J403">
        <f>IF(Weight!$AB$12&gt;Weight!$AB$11,BETAINV(H403,Weight!$AB$19,Weight!$AB$20,Weight!$AB$11,Weight!$AB$12),Weight!$AB$11)</f>
        <v>446.31165695246835</v>
      </c>
      <c r="K403">
        <f>IF(Wean!$AB$12&gt;Wean!$AB$11,BETAINV(H403,Wean!$AB$19,Wean!$AB$20,Wean!$AB$11,Wean!$AB$12),Wean!$AB$11)</f>
        <v>0.83264128069116172</v>
      </c>
      <c r="L403">
        <f>IF(Costs!$AB$12&gt;Costs!$AB$11,BETAINV(H403,Costs!$AB$19,Costs!$AB$20,Costs!$AB$11,Costs!$AB$12),Costs!$AB$11)</f>
        <v>275.10085040408438</v>
      </c>
      <c r="M403">
        <f t="shared" si="28"/>
        <v>89.081490146175497</v>
      </c>
      <c r="N403">
        <f t="shared" si="26"/>
        <v>-497.58517652049113</v>
      </c>
      <c r="O403">
        <f t="shared" si="27"/>
        <v>0.4</v>
      </c>
    </row>
    <row r="404" spans="7:15" x14ac:dyDescent="0.2">
      <c r="G404">
        <v>401</v>
      </c>
      <c r="H404">
        <f t="shared" si="25"/>
        <v>0.40100000000000002</v>
      </c>
      <c r="I404">
        <f>IF(Price!$AB$12&gt;Price!$AB$11,BETAINV(H404,Price!$AB$19,Price!$AB$20,Price!$AB$11,Price!$AB$12),Price!$AB$11)</f>
        <v>0.98012836986605556</v>
      </c>
      <c r="J404">
        <f>IF(Weight!$AB$12&gt;Weight!$AB$11,BETAINV(H404,Weight!$AB$19,Weight!$AB$20,Weight!$AB$11,Weight!$AB$12),Weight!$AB$11)</f>
        <v>446.34916752666561</v>
      </c>
      <c r="K404">
        <f>IF(Wean!$AB$12&gt;Wean!$AB$11,BETAINV(H404,Wean!$AB$19,Wean!$AB$20,Wean!$AB$11,Wean!$AB$12),Wean!$AB$11)</f>
        <v>0.83269433534210235</v>
      </c>
      <c r="L404">
        <f>IF(Costs!$AB$12&gt;Costs!$AB$11,BETAINV(H404,Costs!$AB$19,Costs!$AB$20,Costs!$AB$11,Costs!$AB$12),Costs!$AB$11)</f>
        <v>275.17021805572818</v>
      </c>
      <c r="M404">
        <f t="shared" si="28"/>
        <v>89.116468399913344</v>
      </c>
      <c r="N404">
        <f t="shared" si="26"/>
        <v>-497.55019826675328</v>
      </c>
      <c r="O404">
        <f t="shared" si="27"/>
        <v>0.40100000000000002</v>
      </c>
    </row>
    <row r="405" spans="7:15" x14ac:dyDescent="0.2">
      <c r="G405">
        <v>402</v>
      </c>
      <c r="H405">
        <f t="shared" si="25"/>
        <v>0.40200000000000002</v>
      </c>
      <c r="I405">
        <f>IF(Price!$AB$12&gt;Price!$AB$11,BETAINV(H405,Price!$AB$19,Price!$AB$20,Price!$AB$11,Price!$AB$12),Price!$AB$11)</f>
        <v>0.98026430190849112</v>
      </c>
      <c r="J405">
        <f>IF(Weight!$AB$12&gt;Weight!$AB$11,BETAINV(H405,Weight!$AB$19,Weight!$AB$20,Weight!$AB$11,Weight!$AB$12),Weight!$AB$11)</f>
        <v>446.38665868576749</v>
      </c>
      <c r="K405">
        <f>IF(Wean!$AB$12&gt;Wean!$AB$11,BETAINV(H405,Wean!$AB$19,Wean!$AB$20,Wean!$AB$11,Wean!$AB$12),Wean!$AB$11)</f>
        <v>0.83274739341673243</v>
      </c>
      <c r="L405">
        <f>IF(Costs!$AB$12&gt;Costs!$AB$11,BETAINV(H405,Costs!$AB$19,Costs!$AB$20,Costs!$AB$11,Costs!$AB$12),Costs!$AB$11)</f>
        <v>275.23955964212939</v>
      </c>
      <c r="M405">
        <f t="shared" si="28"/>
        <v>89.151468546742592</v>
      </c>
      <c r="N405">
        <f t="shared" si="26"/>
        <v>-497.51519811992404</v>
      </c>
      <c r="O405">
        <f t="shared" si="27"/>
        <v>0.40200000000000002</v>
      </c>
    </row>
    <row r="406" spans="7:15" x14ac:dyDescent="0.2">
      <c r="G406">
        <v>403</v>
      </c>
      <c r="H406">
        <f t="shared" si="25"/>
        <v>0.40300000000000002</v>
      </c>
      <c r="I406">
        <f>IF(Price!$AB$12&gt;Price!$AB$11,BETAINV(H406,Price!$AB$19,Price!$AB$20,Price!$AB$11,Price!$AB$12),Price!$AB$11)</f>
        <v>0.9804002113885284</v>
      </c>
      <c r="J406">
        <f>IF(Weight!$AB$12&gt;Weight!$AB$11,BETAINV(H406,Weight!$AB$19,Weight!$AB$20,Weight!$AB$11,Weight!$AB$12),Weight!$AB$11)</f>
        <v>446.42413065222388</v>
      </c>
      <c r="K406">
        <f>IF(Wean!$AB$12&gt;Wean!$AB$11,BETAINV(H406,Wean!$AB$19,Wean!$AB$20,Wean!$AB$11,Wean!$AB$12),Wean!$AB$11)</f>
        <v>0.83280045517343815</v>
      </c>
      <c r="L406">
        <f>IF(Costs!$AB$12&gt;Costs!$AB$11,BETAINV(H406,Costs!$AB$19,Costs!$AB$20,Costs!$AB$11,Costs!$AB$12),Costs!$AB$11)</f>
        <v>275.30887555707363</v>
      </c>
      <c r="M406">
        <f t="shared" si="28"/>
        <v>89.186490744532477</v>
      </c>
      <c r="N406">
        <f t="shared" si="26"/>
        <v>-497.48017592213415</v>
      </c>
      <c r="O406">
        <f t="shared" si="27"/>
        <v>0.40300000000000002</v>
      </c>
    </row>
    <row r="407" spans="7:15" x14ac:dyDescent="0.2">
      <c r="G407">
        <v>404</v>
      </c>
      <c r="H407">
        <f t="shared" si="25"/>
        <v>0.40400000000000003</v>
      </c>
      <c r="I407">
        <f>IF(Price!$AB$12&gt;Price!$AB$11,BETAINV(H407,Price!$AB$19,Price!$AB$20,Price!$AB$11,Price!$AB$12),Price!$AB$11)</f>
        <v>0.98053609902457906</v>
      </c>
      <c r="J407">
        <f>IF(Weight!$AB$12&gt;Weight!$AB$11,BETAINV(H407,Weight!$AB$19,Weight!$AB$20,Weight!$AB$11,Weight!$AB$12),Weight!$AB$11)</f>
        <v>446.4615836476259</v>
      </c>
      <c r="K407">
        <f>IF(Wean!$AB$12&gt;Wean!$AB$11,BETAINV(H407,Wean!$AB$19,Wean!$AB$20,Wean!$AB$11,Wean!$AB$12),Wean!$AB$11)</f>
        <v>0.83285352087021669</v>
      </c>
      <c r="L407">
        <f>IF(Costs!$AB$12&gt;Costs!$AB$11,BETAINV(H407,Costs!$AB$19,Costs!$AB$20,Costs!$AB$11,Costs!$AB$12),Costs!$AB$11)</f>
        <v>275.37816619302708</v>
      </c>
      <c r="M407">
        <f t="shared" si="28"/>
        <v>89.221535151323621</v>
      </c>
      <c r="N407">
        <f t="shared" si="26"/>
        <v>-497.44513151534301</v>
      </c>
      <c r="O407">
        <f t="shared" si="27"/>
        <v>0.40400000000000003</v>
      </c>
    </row>
    <row r="408" spans="7:15" x14ac:dyDescent="0.2">
      <c r="G408">
        <v>405</v>
      </c>
      <c r="H408">
        <f t="shared" si="25"/>
        <v>0.40500000000000003</v>
      </c>
      <c r="I408">
        <f>IF(Price!$AB$12&gt;Price!$AB$11,BETAINV(H408,Price!$AB$19,Price!$AB$20,Price!$AB$11,Price!$AB$12),Price!$AB$11)</f>
        <v>0.98067196553325575</v>
      </c>
      <c r="J408">
        <f>IF(Weight!$AB$12&gt;Weight!$AB$11,BETAINV(H408,Weight!$AB$19,Weight!$AB$20,Weight!$AB$11,Weight!$AB$12),Weight!$AB$11)</f>
        <v>446.49901789271797</v>
      </c>
      <c r="K408">
        <f>IF(Wean!$AB$12&gt;Wean!$AB$11,BETAINV(H408,Wean!$AB$19,Wean!$AB$20,Wean!$AB$11,Wean!$AB$12),Wean!$AB$11)</f>
        <v>0.83290659076468776</v>
      </c>
      <c r="L408">
        <f>IF(Costs!$AB$12&gt;Costs!$AB$11,BETAINV(H408,Costs!$AB$19,Costs!$AB$20,Costs!$AB$11,Costs!$AB$12),Costs!$AB$11)</f>
        <v>275.44743194115603</v>
      </c>
      <c r="M408">
        <f t="shared" si="28"/>
        <v>89.256601925334678</v>
      </c>
      <c r="N408">
        <f t="shared" si="26"/>
        <v>-497.41006474133195</v>
      </c>
      <c r="O408">
        <f t="shared" si="27"/>
        <v>0.40500000000000003</v>
      </c>
    </row>
    <row r="409" spans="7:15" x14ac:dyDescent="0.2">
      <c r="G409">
        <v>406</v>
      </c>
      <c r="H409">
        <f t="shared" si="25"/>
        <v>0.40600000000000003</v>
      </c>
      <c r="I409">
        <f>IF(Price!$AB$12&gt;Price!$AB$11,BETAINV(H409,Price!$AB$19,Price!$AB$20,Price!$AB$11,Price!$AB$12),Price!$AB$11)</f>
        <v>0.98080781162940689</v>
      </c>
      <c r="J409">
        <f>IF(Weight!$AB$12&gt;Weight!$AB$11,BETAINV(H409,Weight!$AB$19,Weight!$AB$20,Weight!$AB$11,Weight!$AB$12),Weight!$AB$11)</f>
        <v>446.53643360740926</v>
      </c>
      <c r="K409">
        <f>IF(Wean!$AB$12&gt;Wean!$AB$11,BETAINV(H409,Wean!$AB$19,Wean!$AB$20,Wean!$AB$11,Wean!$AB$12),Wean!$AB$11)</f>
        <v>0.83295966511410469</v>
      </c>
      <c r="L409">
        <f>IF(Costs!$AB$12&gt;Costs!$AB$11,BETAINV(H409,Costs!$AB$19,Costs!$AB$20,Costs!$AB$11,Costs!$AB$12),Costs!$AB$11)</f>
        <v>275.51667319134754</v>
      </c>
      <c r="M409">
        <f t="shared" si="28"/>
        <v>89.291691224967451</v>
      </c>
      <c r="N409">
        <f t="shared" si="26"/>
        <v>-497.37497544169918</v>
      </c>
      <c r="O409">
        <f t="shared" si="27"/>
        <v>0.40600000000000003</v>
      </c>
    </row>
    <row r="410" spans="7:15" x14ac:dyDescent="0.2">
      <c r="G410">
        <v>407</v>
      </c>
      <c r="H410">
        <f t="shared" si="25"/>
        <v>0.40699999999999997</v>
      </c>
      <c r="I410">
        <f>IF(Price!$AB$12&gt;Price!$AB$11,BETAINV(H410,Price!$AB$19,Price!$AB$20,Price!$AB$11,Price!$AB$12),Price!$AB$11)</f>
        <v>0.98094363802615014</v>
      </c>
      <c r="J410">
        <f>IF(Weight!$AB$12&gt;Weight!$AB$11,BETAINV(H410,Weight!$AB$19,Weight!$AB$20,Weight!$AB$11,Weight!$AB$12),Weight!$AB$11)</f>
        <v>446.57383101078557</v>
      </c>
      <c r="K410">
        <f>IF(Wean!$AB$12&gt;Wean!$AB$11,BETAINV(H410,Wean!$AB$19,Wean!$AB$20,Wean!$AB$11,Wean!$AB$12),Wean!$AB$11)</f>
        <v>0.83301274417536608</v>
      </c>
      <c r="L410">
        <f>IF(Costs!$AB$12&gt;Costs!$AB$11,BETAINV(H410,Costs!$AB$19,Costs!$AB$20,Costs!$AB$11,Costs!$AB$12),Costs!$AB$11)</f>
        <v>275.58589033222864</v>
      </c>
      <c r="M410">
        <f t="shared" si="28"/>
        <v>89.326803208813431</v>
      </c>
      <c r="N410">
        <f t="shared" si="26"/>
        <v>-497.3398634578532</v>
      </c>
      <c r="O410">
        <f t="shared" si="27"/>
        <v>0.40699999999999997</v>
      </c>
    </row>
    <row r="411" spans="7:15" x14ac:dyDescent="0.2">
      <c r="G411">
        <v>408</v>
      </c>
      <c r="H411">
        <f t="shared" si="25"/>
        <v>0.40799999999999997</v>
      </c>
      <c r="I411">
        <f>IF(Price!$AB$12&gt;Price!$AB$11,BETAINV(H411,Price!$AB$19,Price!$AB$20,Price!$AB$11,Price!$AB$12),Price!$AB$11)</f>
        <v>0.98107944543490699</v>
      </c>
      <c r="J411">
        <f>IF(Weight!$AB$12&gt;Weight!$AB$11,BETAINV(H411,Weight!$AB$19,Weight!$AB$20,Weight!$AB$11,Weight!$AB$12),Weight!$AB$11)</f>
        <v>446.61121032112055</v>
      </c>
      <c r="K411">
        <f>IF(Wean!$AB$12&gt;Wean!$AB$11,BETAINV(H411,Wean!$AB$19,Wean!$AB$20,Wean!$AB$11,Wean!$AB$12),Wean!$AB$11)</f>
        <v>0.83306582820502684</v>
      </c>
      <c r="L411">
        <f>IF(Costs!$AB$12&gt;Costs!$AB$11,BETAINV(H411,Costs!$AB$19,Costs!$AB$20,Costs!$AB$11,Costs!$AB$12),Costs!$AB$11)</f>
        <v>275.65508375118645</v>
      </c>
      <c r="M411">
        <f t="shared" si="28"/>
        <v>89.36193803565925</v>
      </c>
      <c r="N411">
        <f t="shared" si="26"/>
        <v>-497.30472863100738</v>
      </c>
      <c r="O411">
        <f t="shared" si="27"/>
        <v>0.40799999999999997</v>
      </c>
    </row>
    <row r="412" spans="7:15" x14ac:dyDescent="0.2">
      <c r="G412">
        <v>409</v>
      </c>
      <c r="H412">
        <f t="shared" si="25"/>
        <v>0.40899999999999997</v>
      </c>
      <c r="I412">
        <f>IF(Price!$AB$12&gt;Price!$AB$11,BETAINV(H412,Price!$AB$19,Price!$AB$20,Price!$AB$11,Price!$AB$12),Price!$AB$11)</f>
        <v>0.98121523456543591</v>
      </c>
      <c r="J412">
        <f>IF(Weight!$AB$12&gt;Weight!$AB$11,BETAINV(H412,Weight!$AB$19,Weight!$AB$20,Weight!$AB$11,Weight!$AB$12),Weight!$AB$11)</f>
        <v>446.64857175588736</v>
      </c>
      <c r="K412">
        <f>IF(Wean!$AB$12&gt;Wean!$AB$11,BETAINV(H412,Wean!$AB$19,Wean!$AB$20,Wean!$AB$11,Wean!$AB$12),Wean!$AB$11)</f>
        <v>0.83311891745930966</v>
      </c>
      <c r="L412">
        <f>IF(Costs!$AB$12&gt;Costs!$AB$11,BETAINV(H412,Costs!$AB$19,Costs!$AB$20,Costs!$AB$11,Costs!$AB$12),Costs!$AB$11)</f>
        <v>275.72425383438747</v>
      </c>
      <c r="M412">
        <f t="shared" si="28"/>
        <v>89.397095864492769</v>
      </c>
      <c r="N412">
        <f t="shared" si="26"/>
        <v>-497.26957080217386</v>
      </c>
      <c r="O412">
        <f t="shared" si="27"/>
        <v>0.40899999999999997</v>
      </c>
    </row>
    <row r="413" spans="7:15" x14ac:dyDescent="0.2">
      <c r="G413">
        <v>410</v>
      </c>
      <c r="H413">
        <f t="shared" si="25"/>
        <v>0.41</v>
      </c>
      <c r="I413">
        <f>IF(Price!$AB$12&gt;Price!$AB$11,BETAINV(H413,Price!$AB$19,Price!$AB$20,Price!$AB$11,Price!$AB$12),Price!$AB$11)</f>
        <v>0.98135100612586645</v>
      </c>
      <c r="J413">
        <f>IF(Weight!$AB$12&gt;Weight!$AB$11,BETAINV(H413,Weight!$AB$19,Weight!$AB$20,Weight!$AB$11,Weight!$AB$12),Weight!$AB$11)</f>
        <v>446.68591553176964</v>
      </c>
      <c r="K413">
        <f>IF(Wean!$AB$12&gt;Wean!$AB$11,BETAINV(H413,Wean!$AB$19,Wean!$AB$20,Wean!$AB$11,Wean!$AB$12),Wean!$AB$11)</f>
        <v>0.83317201219411574</v>
      </c>
      <c r="L413">
        <f>IF(Costs!$AB$12&gt;Costs!$AB$11,BETAINV(H413,Costs!$AB$19,Costs!$AB$20,Costs!$AB$11,Costs!$AB$12),Costs!$AB$11)</f>
        <v>275.79340096679687</v>
      </c>
      <c r="M413">
        <f t="shared" si="28"/>
        <v>89.4322768545087</v>
      </c>
      <c r="N413">
        <f t="shared" si="26"/>
        <v>-497.23438981215793</v>
      </c>
      <c r="O413">
        <f t="shared" si="27"/>
        <v>0.41</v>
      </c>
    </row>
    <row r="414" spans="7:15" x14ac:dyDescent="0.2">
      <c r="G414">
        <v>411</v>
      </c>
      <c r="H414">
        <f t="shared" si="25"/>
        <v>0.41099999999999998</v>
      </c>
      <c r="I414">
        <f>IF(Price!$AB$12&gt;Price!$AB$11,BETAINV(H414,Price!$AB$19,Price!$AB$20,Price!$AB$11,Price!$AB$12),Price!$AB$11)</f>
        <v>0.98148676082273156</v>
      </c>
      <c r="J414">
        <f>IF(Weight!$AB$12&gt;Weight!$AB$11,BETAINV(H414,Weight!$AB$19,Weight!$AB$20,Weight!$AB$11,Weight!$AB$12),Weight!$AB$11)</f>
        <v>446.72324186467301</v>
      </c>
      <c r="K414">
        <f>IF(Wean!$AB$12&gt;Wean!$AB$11,BETAINV(H414,Wean!$AB$19,Wean!$AB$20,Wean!$AB$11,Wean!$AB$12),Wean!$AB$11)</f>
        <v>0.83322511266503663</v>
      </c>
      <c r="L414">
        <f>IF(Costs!$AB$12&gt;Costs!$AB$11,BETAINV(H414,Costs!$AB$19,Costs!$AB$20,Costs!$AB$11,Costs!$AB$12),Costs!$AB$11)</f>
        <v>275.86252553219776</v>
      </c>
      <c r="M414">
        <f t="shared" si="28"/>
        <v>89.467481165114748</v>
      </c>
      <c r="N414">
        <f t="shared" si="26"/>
        <v>-497.19918550155188</v>
      </c>
      <c r="O414">
        <f t="shared" si="27"/>
        <v>0.41099999999999998</v>
      </c>
    </row>
    <row r="415" spans="7:15" x14ac:dyDescent="0.2">
      <c r="G415">
        <v>412</v>
      </c>
      <c r="H415">
        <f t="shared" si="25"/>
        <v>0.41199999999999998</v>
      </c>
      <c r="I415">
        <f>IF(Price!$AB$12&gt;Price!$AB$11,BETAINV(H415,Price!$AB$19,Price!$AB$20,Price!$AB$11,Price!$AB$12),Price!$AB$11)</f>
        <v>0.98162249936100154</v>
      </c>
      <c r="J415">
        <f>IF(Weight!$AB$12&gt;Weight!$AB$11,BETAINV(H415,Weight!$AB$19,Weight!$AB$20,Weight!$AB$11,Weight!$AB$12),Weight!$AB$11)</f>
        <v>446.76055096973602</v>
      </c>
      <c r="K415">
        <f>IF(Wean!$AB$12&gt;Wean!$AB$11,BETAINV(H415,Wean!$AB$19,Wean!$AB$20,Wean!$AB$11,Wean!$AB$12),Wean!$AB$11)</f>
        <v>0.83327821912736444</v>
      </c>
      <c r="L415">
        <f>IF(Costs!$AB$12&gt;Costs!$AB$11,BETAINV(H415,Costs!$AB$19,Costs!$AB$20,Costs!$AB$11,Costs!$AB$12),Costs!$AB$11)</f>
        <v>275.93162791321009</v>
      </c>
      <c r="M415">
        <f t="shared" si="28"/>
        <v>89.502708955937521</v>
      </c>
      <c r="N415">
        <f t="shared" si="26"/>
        <v>-497.16395771072911</v>
      </c>
      <c r="O415">
        <f t="shared" si="27"/>
        <v>0.41199999999999998</v>
      </c>
    </row>
    <row r="416" spans="7:15" x14ac:dyDescent="0.2">
      <c r="G416">
        <v>413</v>
      </c>
      <c r="H416">
        <f t="shared" si="25"/>
        <v>0.41299999999999998</v>
      </c>
      <c r="I416">
        <f>IF(Price!$AB$12&gt;Price!$AB$11,BETAINV(H416,Price!$AB$19,Price!$AB$20,Price!$AB$11,Price!$AB$12),Price!$AB$11)</f>
        <v>0.98175822244411637</v>
      </c>
      <c r="J416">
        <f>IF(Weight!$AB$12&gt;Weight!$AB$11,BETAINV(H416,Weight!$AB$19,Weight!$AB$20,Weight!$AB$11,Weight!$AB$12),Weight!$AB$11)</f>
        <v>446.79784306134121</v>
      </c>
      <c r="K416">
        <f>IF(Wean!$AB$12&gt;Wean!$AB$11,BETAINV(H416,Wean!$AB$19,Wean!$AB$20,Wean!$AB$11,Wean!$AB$12),Wean!$AB$11)</f>
        <v>0.83333133183610364</v>
      </c>
      <c r="L416">
        <f>IF(Costs!$AB$12&gt;Costs!$AB$11,BETAINV(H416,Costs!$AB$19,Costs!$AB$20,Costs!$AB$11,Costs!$AB$12),Costs!$AB$11)</f>
        <v>276.00070849130975</v>
      </c>
      <c r="M416">
        <f t="shared" si="28"/>
        <v>89.537960386828217</v>
      </c>
      <c r="N416">
        <f t="shared" si="26"/>
        <v>-497.12870627983841</v>
      </c>
      <c r="O416">
        <f t="shared" si="27"/>
        <v>0.41299999999999998</v>
      </c>
    </row>
    <row r="417" spans="7:15" x14ac:dyDescent="0.2">
      <c r="G417">
        <v>414</v>
      </c>
      <c r="H417">
        <f t="shared" si="25"/>
        <v>0.41399999999999998</v>
      </c>
      <c r="I417">
        <f>IF(Price!$AB$12&gt;Price!$AB$11,BETAINV(H417,Price!$AB$19,Price!$AB$20,Price!$AB$11,Price!$AB$12),Price!$AB$11)</f>
        <v>0.98189393077401832</v>
      </c>
      <c r="J417">
        <f>IF(Weight!$AB$12&gt;Weight!$AB$11,BETAINV(H417,Weight!$AB$19,Weight!$AB$20,Weight!$AB$11,Weight!$AB$12),Weight!$AB$11)</f>
        <v>446.83511835312595</v>
      </c>
      <c r="K417">
        <f>IF(Wean!$AB$12&gt;Wean!$AB$11,BETAINV(H417,Wean!$AB$19,Wean!$AB$20,Wean!$AB$11,Wean!$AB$12),Wean!$AB$11)</f>
        <v>0.83338445104598124</v>
      </c>
      <c r="L417">
        <f>IF(Costs!$AB$12&gt;Costs!$AB$11,BETAINV(H417,Costs!$AB$19,Costs!$AB$20,Costs!$AB$11,Costs!$AB$12),Costs!$AB$11)</f>
        <v>276.06976764684725</v>
      </c>
      <c r="M417">
        <f t="shared" si="28"/>
        <v>89.573235617868306</v>
      </c>
      <c r="N417">
        <f t="shared" si="26"/>
        <v>-497.09343104879832</v>
      </c>
      <c r="O417">
        <f t="shared" si="27"/>
        <v>0.41399999999999998</v>
      </c>
    </row>
    <row r="418" spans="7:15" x14ac:dyDescent="0.2">
      <c r="G418">
        <v>415</v>
      </c>
      <c r="H418">
        <f t="shared" si="25"/>
        <v>0.41499999999999998</v>
      </c>
      <c r="I418">
        <f>IF(Price!$AB$12&gt;Price!$AB$11,BETAINV(H418,Price!$AB$19,Price!$AB$20,Price!$AB$11,Price!$AB$12),Price!$AB$11)</f>
        <v>0.9820296250511843</v>
      </c>
      <c r="J418">
        <f>IF(Weight!$AB$12&gt;Weight!$AB$11,BETAINV(H418,Weight!$AB$19,Weight!$AB$20,Weight!$AB$11,Weight!$AB$12),Weight!$AB$11)</f>
        <v>446.87237705799333</v>
      </c>
      <c r="K418">
        <f>IF(Wean!$AB$12&gt;Wean!$AB$11,BETAINV(H418,Wean!$AB$19,Wean!$AB$20,Wean!$AB$11,Wean!$AB$12),Wean!$AB$11)</f>
        <v>0.83343757701145826</v>
      </c>
      <c r="L418">
        <f>IF(Costs!$AB$12&gt;Costs!$AB$11,BETAINV(H418,Costs!$AB$19,Costs!$AB$20,Costs!$AB$11,Costs!$AB$12),Costs!$AB$11)</f>
        <v>276.13880575906597</v>
      </c>
      <c r="M418">
        <f t="shared" si="28"/>
        <v>89.608534809376067</v>
      </c>
      <c r="N418">
        <f t="shared" si="26"/>
        <v>-497.05813185729056</v>
      </c>
      <c r="O418">
        <f t="shared" si="27"/>
        <v>0.41499999999999998</v>
      </c>
    </row>
    <row r="419" spans="7:15" x14ac:dyDescent="0.2">
      <c r="G419">
        <v>416</v>
      </c>
      <c r="H419">
        <f t="shared" si="25"/>
        <v>0.41599999999999998</v>
      </c>
      <c r="I419">
        <f>IF(Price!$AB$12&gt;Price!$AB$11,BETAINV(H419,Price!$AB$19,Price!$AB$20,Price!$AB$11,Price!$AB$12),Price!$AB$11)</f>
        <v>0.98216530597465823</v>
      </c>
      <c r="J419">
        <f>IF(Weight!$AB$12&gt;Weight!$AB$11,BETAINV(H419,Weight!$AB$19,Weight!$AB$20,Weight!$AB$11,Weight!$AB$12),Weight!$AB$11)</f>
        <v>446.90961938812285</v>
      </c>
      <c r="K419">
        <f>IF(Wean!$AB$12&gt;Wean!$AB$11,BETAINV(H419,Wean!$AB$19,Wean!$AB$20,Wean!$AB$11,Wean!$AB$12),Wean!$AB$11)</f>
        <v>0.83349070998674024</v>
      </c>
      <c r="L419">
        <f>IF(Costs!$AB$12&gt;Costs!$AB$11,BETAINV(H419,Costs!$AB$19,Costs!$AB$20,Costs!$AB$11,Costs!$AB$12),Costs!$AB$11)</f>
        <v>276.20782320612108</v>
      </c>
      <c r="M419">
        <f t="shared" si="28"/>
        <v>89.643858121911705</v>
      </c>
      <c r="N419">
        <f t="shared" si="26"/>
        <v>-497.02280854475492</v>
      </c>
      <c r="O419">
        <f t="shared" si="27"/>
        <v>0.41599999999999998</v>
      </c>
    </row>
    <row r="420" spans="7:15" x14ac:dyDescent="0.2">
      <c r="G420">
        <v>417</v>
      </c>
      <c r="H420">
        <f t="shared" si="25"/>
        <v>0.41699999999999998</v>
      </c>
      <c r="I420">
        <f>IF(Price!$AB$12&gt;Price!$AB$11,BETAINV(H420,Price!$AB$19,Price!$AB$20,Price!$AB$11,Price!$AB$12),Price!$AB$11)</f>
        <v>0.98230097424208274</v>
      </c>
      <c r="J420">
        <f>IF(Weight!$AB$12&gt;Weight!$AB$11,BETAINV(H420,Weight!$AB$19,Weight!$AB$20,Weight!$AB$11,Weight!$AB$12),Weight!$AB$11)</f>
        <v>446.94684555498111</v>
      </c>
      <c r="K420">
        <f>IF(Wean!$AB$12&gt;Wean!$AB$11,BETAINV(H420,Wean!$AB$19,Wean!$AB$20,Wean!$AB$11,Wean!$AB$12),Wean!$AB$11)</f>
        <v>0.83354385022578836</v>
      </c>
      <c r="L420">
        <f>IF(Costs!$AB$12&gt;Costs!$AB$11,BETAINV(H420,Costs!$AB$19,Costs!$AB$20,Costs!$AB$11,Costs!$AB$12),Costs!$AB$11)</f>
        <v>276.27682036509771</v>
      </c>
      <c r="M420">
        <f t="shared" si="28"/>
        <v>89.679205716283775</v>
      </c>
      <c r="N420">
        <f t="shared" si="26"/>
        <v>-496.98746095038285</v>
      </c>
      <c r="O420">
        <f t="shared" si="27"/>
        <v>0.41699999999999998</v>
      </c>
    </row>
    <row r="421" spans="7:15" x14ac:dyDescent="0.2">
      <c r="G421">
        <v>418</v>
      </c>
      <c r="H421">
        <f t="shared" si="25"/>
        <v>0.41799999999999998</v>
      </c>
      <c r="I421">
        <f>IF(Price!$AB$12&gt;Price!$AB$11,BETAINV(H421,Price!$AB$19,Price!$AB$20,Price!$AB$11,Price!$AB$12),Price!$AB$11)</f>
        <v>0.98243663054973107</v>
      </c>
      <c r="J421">
        <f>IF(Weight!$AB$12&gt;Weight!$AB$11,BETAINV(H421,Weight!$AB$19,Weight!$AB$20,Weight!$AB$11,Weight!$AB$12),Weight!$AB$11)</f>
        <v>446.98405576933237</v>
      </c>
      <c r="K421">
        <f>IF(Wean!$AB$12&gt;Wean!$AB$11,BETAINV(H421,Wean!$AB$19,Wean!$AB$20,Wean!$AB$11,Wean!$AB$12),Wean!$AB$11)</f>
        <v>0.83359699798232967</v>
      </c>
      <c r="L421">
        <f>IF(Costs!$AB$12&gt;Costs!$AB$11,BETAINV(H421,Costs!$AB$19,Costs!$AB$20,Costs!$AB$11,Costs!$AB$12),Costs!$AB$11)</f>
        <v>276.345797612029</v>
      </c>
      <c r="M421">
        <f t="shared" si="28"/>
        <v>89.714577753554522</v>
      </c>
      <c r="N421">
        <f t="shared" si="26"/>
        <v>-496.95208891311211</v>
      </c>
      <c r="O421">
        <f t="shared" si="27"/>
        <v>0.41799999999999998</v>
      </c>
    </row>
    <row r="422" spans="7:15" x14ac:dyDescent="0.2">
      <c r="G422">
        <v>419</v>
      </c>
      <c r="H422">
        <f t="shared" si="25"/>
        <v>0.41899999999999998</v>
      </c>
      <c r="I422">
        <f>IF(Price!$AB$12&gt;Price!$AB$11,BETAINV(H422,Price!$AB$19,Price!$AB$20,Price!$AB$11,Price!$AB$12),Price!$AB$11)</f>
        <v>0.98257227559253857</v>
      </c>
      <c r="J422">
        <f>IF(Weight!$AB$12&gt;Weight!$AB$11,BETAINV(H422,Weight!$AB$19,Weight!$AB$20,Weight!$AB$11,Weight!$AB$12),Weight!$AB$11)</f>
        <v>447.02125024124894</v>
      </c>
      <c r="K422">
        <f>IF(Wean!$AB$12&gt;Wean!$AB$11,BETAINV(H422,Wean!$AB$19,Wean!$AB$20,Wean!$AB$11,Wean!$AB$12),Wean!$AB$11)</f>
        <v>0.83365015350986837</v>
      </c>
      <c r="L422">
        <f>IF(Costs!$AB$12&gt;Costs!$AB$11,BETAINV(H422,Costs!$AB$19,Costs!$AB$20,Costs!$AB$11,Costs!$AB$12),Costs!$AB$11)</f>
        <v>276.41475532191419</v>
      </c>
      <c r="M422">
        <f t="shared" si="28"/>
        <v>89.749974395046593</v>
      </c>
      <c r="N422">
        <f t="shared" si="26"/>
        <v>-496.91669227162004</v>
      </c>
      <c r="O422">
        <f t="shared" si="27"/>
        <v>0.41899999999999998</v>
      </c>
    </row>
    <row r="423" spans="7:15" x14ac:dyDescent="0.2">
      <c r="G423">
        <v>420</v>
      </c>
      <c r="H423">
        <f t="shared" si="25"/>
        <v>0.42</v>
      </c>
      <c r="I423">
        <f>IF(Price!$AB$12&gt;Price!$AB$11,BETAINV(H423,Price!$AB$19,Price!$AB$20,Price!$AB$11,Price!$AB$12),Price!$AB$11)</f>
        <v>0.98270791006413416</v>
      </c>
      <c r="J423">
        <f>IF(Weight!$AB$12&gt;Weight!$AB$11,BETAINV(H423,Weight!$AB$19,Weight!$AB$20,Weight!$AB$11,Weight!$AB$12),Weight!$AB$11)</f>
        <v>447.05842918012166</v>
      </c>
      <c r="K423">
        <f>IF(Wean!$AB$12&gt;Wean!$AB$11,BETAINV(H423,Wean!$AB$19,Wean!$AB$20,Wean!$AB$11,Wean!$AB$12),Wean!$AB$11)</f>
        <v>0.83370331706169587</v>
      </c>
      <c r="L423">
        <f>IF(Costs!$AB$12&gt;Costs!$AB$11,BETAINV(H423,Costs!$AB$19,Costs!$AB$20,Costs!$AB$11,Costs!$AB$12),Costs!$AB$11)</f>
        <v>276.48369386873662</v>
      </c>
      <c r="M423">
        <f t="shared" si="28"/>
        <v>89.785395802347864</v>
      </c>
      <c r="N423">
        <f t="shared" si="26"/>
        <v>-496.88127086431876</v>
      </c>
      <c r="O423">
        <f t="shared" si="27"/>
        <v>0.42</v>
      </c>
    </row>
    <row r="424" spans="7:15" x14ac:dyDescent="0.2">
      <c r="G424">
        <v>421</v>
      </c>
      <c r="H424">
        <f t="shared" si="25"/>
        <v>0.42099999999999999</v>
      </c>
      <c r="I424">
        <f>IF(Price!$AB$12&gt;Price!$AB$11,BETAINV(H424,Price!$AB$19,Price!$AB$20,Price!$AB$11,Price!$AB$12),Price!$AB$11)</f>
        <v>0.98284353465687158</v>
      </c>
      <c r="J424">
        <f>IF(Weight!$AB$12&gt;Weight!$AB$11,BETAINV(H424,Weight!$AB$19,Weight!$AB$20,Weight!$AB$11,Weight!$AB$12),Weight!$AB$11)</f>
        <v>447.09559279467021</v>
      </c>
      <c r="K424">
        <f>IF(Wean!$AB$12&gt;Wean!$AB$11,BETAINV(H424,Wean!$AB$19,Wean!$AB$20,Wean!$AB$11,Wean!$AB$12),Wean!$AB$11)</f>
        <v>0.83375648889090204</v>
      </c>
      <c r="L424">
        <f>IF(Costs!$AB$12&gt;Costs!$AB$11,BETAINV(H424,Costs!$AB$19,Costs!$AB$20,Costs!$AB$11,Costs!$AB$12),Costs!$AB$11)</f>
        <v>276.55261362548146</v>
      </c>
      <c r="M424">
        <f t="shared" si="28"/>
        <v>89.820842137318323</v>
      </c>
      <c r="N424">
        <f t="shared" si="26"/>
        <v>-496.84582452934831</v>
      </c>
      <c r="O424">
        <f t="shared" si="27"/>
        <v>0.42099999999999999</v>
      </c>
    </row>
    <row r="425" spans="7:15" x14ac:dyDescent="0.2">
      <c r="G425">
        <v>422</v>
      </c>
      <c r="H425">
        <f t="shared" si="25"/>
        <v>0.42199999999999999</v>
      </c>
      <c r="I425">
        <f>IF(Price!$AB$12&gt;Price!$AB$11,BETAINV(H425,Price!$AB$19,Price!$AB$20,Price!$AB$11,Price!$AB$12),Price!$AB$11)</f>
        <v>0.98297915006186032</v>
      </c>
      <c r="J425">
        <f>IF(Weight!$AB$12&gt;Weight!$AB$11,BETAINV(H425,Weight!$AB$19,Weight!$AB$20,Weight!$AB$11,Weight!$AB$12),Weight!$AB$11)</f>
        <v>447.13274129295326</v>
      </c>
      <c r="K425">
        <f>IF(Wean!$AB$12&gt;Wean!$AB$11,BETAINV(H425,Wean!$AB$19,Wean!$AB$20,Wean!$AB$11,Wean!$AB$12),Wean!$AB$11)</f>
        <v>0.83380966925038502</v>
      </c>
      <c r="L425">
        <f>IF(Costs!$AB$12&gt;Costs!$AB$11,BETAINV(H425,Costs!$AB$19,Costs!$AB$20,Costs!$AB$11,Costs!$AB$12),Costs!$AB$11)</f>
        <v>276.62151496415345</v>
      </c>
      <c r="M425">
        <f t="shared" si="28"/>
        <v>89.856313562095238</v>
      </c>
      <c r="N425">
        <f t="shared" si="26"/>
        <v>-496.81035310457139</v>
      </c>
      <c r="O425">
        <f t="shared" si="27"/>
        <v>0.42199999999999999</v>
      </c>
    </row>
    <row r="426" spans="7:15" x14ac:dyDescent="0.2">
      <c r="G426">
        <v>423</v>
      </c>
      <c r="H426">
        <f t="shared" si="25"/>
        <v>0.42299999999999999</v>
      </c>
      <c r="I426">
        <f>IF(Price!$AB$12&gt;Price!$AB$11,BETAINV(H426,Price!$AB$19,Price!$AB$20,Price!$AB$11,Price!$AB$12),Price!$AB$11)</f>
        <v>0.98311475696899642</v>
      </c>
      <c r="J426">
        <f>IF(Weight!$AB$12&gt;Weight!$AB$11,BETAINV(H426,Weight!$AB$19,Weight!$AB$20,Weight!$AB$11,Weight!$AB$12),Weight!$AB$11)</f>
        <v>447.16987488237879</v>
      </c>
      <c r="K426">
        <f>IF(Wean!$AB$12&gt;Wean!$AB$11,BETAINV(H426,Wean!$AB$19,Wean!$AB$20,Wean!$AB$11,Wean!$AB$12),Wean!$AB$11)</f>
        <v>0.83386285839286267</v>
      </c>
      <c r="L426">
        <f>IF(Costs!$AB$12&gt;Costs!$AB$11,BETAINV(H426,Costs!$AB$19,Costs!$AB$20,Costs!$AB$11,Costs!$AB$12),Costs!$AB$11)</f>
        <v>276.69039825579426</v>
      </c>
      <c r="M426">
        <f t="shared" si="28"/>
        <v>89.891810239099584</v>
      </c>
      <c r="N426">
        <f t="shared" si="26"/>
        <v>-496.77485642756704</v>
      </c>
      <c r="O426">
        <f t="shared" si="27"/>
        <v>0.42299999999999999</v>
      </c>
    </row>
    <row r="427" spans="7:15" x14ac:dyDescent="0.2">
      <c r="G427">
        <v>424</v>
      </c>
      <c r="H427">
        <f t="shared" si="25"/>
        <v>0.42399999999999999</v>
      </c>
      <c r="I427">
        <f>IF(Price!$AB$12&gt;Price!$AB$11,BETAINV(H427,Price!$AB$19,Price!$AB$20,Price!$AB$11,Price!$AB$12),Price!$AB$11)</f>
        <v>0.98325035606699318</v>
      </c>
      <c r="J427">
        <f>IF(Weight!$AB$12&gt;Weight!$AB$11,BETAINV(H427,Weight!$AB$19,Weight!$AB$20,Weight!$AB$11,Weight!$AB$12),Weight!$AB$11)</f>
        <v>447.20699376971385</v>
      </c>
      <c r="K427">
        <f>IF(Wean!$AB$12&gt;Wean!$AB$11,BETAINV(H427,Wean!$AB$19,Wean!$AB$20,Wean!$AB$11,Wean!$AB$12),Wean!$AB$11)</f>
        <v>0.83391605657088208</v>
      </c>
      <c r="L427">
        <f>IF(Costs!$AB$12&gt;Costs!$AB$11,BETAINV(H427,Costs!$AB$19,Costs!$AB$20,Costs!$AB$11,Costs!$AB$12),Costs!$AB$11)</f>
        <v>276.75926387050015</v>
      </c>
      <c r="M427">
        <f t="shared" si="28"/>
        <v>89.927332331041328</v>
      </c>
      <c r="N427">
        <f t="shared" si="26"/>
        <v>-496.7393343356253</v>
      </c>
      <c r="O427">
        <f t="shared" si="27"/>
        <v>0.42399999999999999</v>
      </c>
    </row>
    <row r="428" spans="7:15" x14ac:dyDescent="0.2">
      <c r="G428">
        <v>425</v>
      </c>
      <c r="H428">
        <f t="shared" si="25"/>
        <v>0.42499999999999999</v>
      </c>
      <c r="I428">
        <f>IF(Price!$AB$12&gt;Price!$AB$11,BETAINV(H428,Price!$AB$19,Price!$AB$20,Price!$AB$11,Price!$AB$12),Price!$AB$11)</f>
        <v>0.98338594804341184</v>
      </c>
      <c r="J428">
        <f>IF(Weight!$AB$12&gt;Weight!$AB$11,BETAINV(H428,Weight!$AB$19,Weight!$AB$20,Weight!$AB$11,Weight!$AB$12),Weight!$AB$11)</f>
        <v>447.24409816109494</v>
      </c>
      <c r="K428">
        <f>IF(Wean!$AB$12&gt;Wean!$AB$11,BETAINV(H428,Wean!$AB$19,Wean!$AB$20,Wean!$AB$11,Wean!$AB$12),Wean!$AB$11)</f>
        <v>0.83396926403683069</v>
      </c>
      <c r="L428">
        <f>IF(Costs!$AB$12&gt;Costs!$AB$11,BETAINV(H428,Costs!$AB$19,Costs!$AB$20,Costs!$AB$11,Costs!$AB$12),Costs!$AB$11)</f>
        <v>276.8281121774391</v>
      </c>
      <c r="M428">
        <f t="shared" si="28"/>
        <v>89.962880000926191</v>
      </c>
      <c r="N428">
        <f t="shared" si="26"/>
        <v>-496.70378666574044</v>
      </c>
      <c r="O428">
        <f t="shared" si="27"/>
        <v>0.42499999999999999</v>
      </c>
    </row>
    <row r="429" spans="7:15" x14ac:dyDescent="0.2">
      <c r="G429">
        <v>426</v>
      </c>
      <c r="H429">
        <f t="shared" si="25"/>
        <v>0.42599999999999999</v>
      </c>
      <c r="I429">
        <f>IF(Price!$AB$12&gt;Price!$AB$11,BETAINV(H429,Price!$AB$19,Price!$AB$20,Price!$AB$11,Price!$AB$12),Price!$AB$11)</f>
        <v>0.98352153358469152</v>
      </c>
      <c r="J429">
        <f>IF(Weight!$AB$12&gt;Weight!$AB$11,BETAINV(H429,Weight!$AB$19,Weight!$AB$20,Weight!$AB$11,Weight!$AB$12),Weight!$AB$11)</f>
        <v>447.28118826203769</v>
      </c>
      <c r="K429">
        <f>IF(Wean!$AB$12&gt;Wean!$AB$11,BETAINV(H429,Wean!$AB$19,Wean!$AB$20,Wean!$AB$11,Wean!$AB$12),Wean!$AB$11)</f>
        <v>0.83402248104294641</v>
      </c>
      <c r="L429">
        <f>IF(Costs!$AB$12&gt;Costs!$AB$11,BETAINV(H429,Costs!$AB$19,Costs!$AB$20,Costs!$AB$11,Costs!$AB$12),Costs!$AB$11)</f>
        <v>276.89694354486801</v>
      </c>
      <c r="M429">
        <f t="shared" si="28"/>
        <v>89.998453412060769</v>
      </c>
      <c r="N429">
        <f t="shared" si="26"/>
        <v>-496.66821325460586</v>
      </c>
      <c r="O429">
        <f t="shared" si="27"/>
        <v>0.42599999999999999</v>
      </c>
    </row>
    <row r="430" spans="7:15" x14ac:dyDescent="0.2">
      <c r="G430">
        <v>427</v>
      </c>
      <c r="H430">
        <f t="shared" si="25"/>
        <v>0.42699999999999999</v>
      </c>
      <c r="I430">
        <f>IF(Price!$AB$12&gt;Price!$AB$11,BETAINV(H430,Price!$AB$19,Price!$AB$20,Price!$AB$11,Price!$AB$12),Price!$AB$11)</f>
        <v>0.98365711337617967</v>
      </c>
      <c r="J430">
        <f>IF(Weight!$AB$12&gt;Weight!$AB$11,BETAINV(H430,Weight!$AB$19,Weight!$AB$20,Weight!$AB$11,Weight!$AB$12),Weight!$AB$11)</f>
        <v>447.3182642774467</v>
      </c>
      <c r="K430">
        <f>IF(Wean!$AB$12&gt;Wean!$AB$11,BETAINV(H430,Wean!$AB$19,Wean!$AB$20,Wean!$AB$11,Wean!$AB$12),Wean!$AB$11)</f>
        <v>0.83407570784132801</v>
      </c>
      <c r="L430">
        <f>IF(Costs!$AB$12&gt;Costs!$AB$11,BETAINV(H430,Costs!$AB$19,Costs!$AB$20,Costs!$AB$11,Costs!$AB$12),Costs!$AB$11)</f>
        <v>276.96575834014982</v>
      </c>
      <c r="M430">
        <f t="shared" si="28"/>
        <v>90.034052728058725</v>
      </c>
      <c r="N430">
        <f t="shared" si="26"/>
        <v>-496.6326139386079</v>
      </c>
      <c r="O430">
        <f t="shared" si="27"/>
        <v>0.42699999999999999</v>
      </c>
    </row>
    <row r="431" spans="7:15" x14ac:dyDescent="0.2">
      <c r="G431">
        <v>428</v>
      </c>
      <c r="H431">
        <f t="shared" si="25"/>
        <v>0.42799999999999999</v>
      </c>
      <c r="I431">
        <f>IF(Price!$AB$12&gt;Price!$AB$11,BETAINV(H431,Price!$AB$19,Price!$AB$20,Price!$AB$11,Price!$AB$12),Price!$AB$11)</f>
        <v>0.98379268810216225</v>
      </c>
      <c r="J431">
        <f>IF(Weight!$AB$12&gt;Weight!$AB$11,BETAINV(H431,Weight!$AB$19,Weight!$AB$20,Weight!$AB$11,Weight!$AB$12),Weight!$AB$11)</f>
        <v>447.35532641162547</v>
      </c>
      <c r="K431">
        <f>IF(Wean!$AB$12&gt;Wean!$AB$11,BETAINV(H431,Wean!$AB$19,Wean!$AB$20,Wean!$AB$11,Wean!$AB$12),Wean!$AB$11)</f>
        <v>0.83412894468394561</v>
      </c>
      <c r="L431">
        <f>IF(Costs!$AB$12&gt;Costs!$AB$11,BETAINV(H431,Costs!$AB$19,Costs!$AB$20,Costs!$AB$11,Costs!$AB$12),Costs!$AB$11)</f>
        <v>277.03455692977053</v>
      </c>
      <c r="M431">
        <f t="shared" si="28"/>
        <v>90.069678112847043</v>
      </c>
      <c r="N431">
        <f t="shared" si="26"/>
        <v>-496.59698855381959</v>
      </c>
      <c r="O431">
        <f t="shared" si="27"/>
        <v>0.42799999999999999</v>
      </c>
    </row>
    <row r="432" spans="7:15" x14ac:dyDescent="0.2">
      <c r="G432">
        <v>429</v>
      </c>
      <c r="H432">
        <f t="shared" si="25"/>
        <v>0.42899999999999999</v>
      </c>
      <c r="I432">
        <f>IF(Price!$AB$12&gt;Price!$AB$11,BETAINV(H432,Price!$AB$19,Price!$AB$20,Price!$AB$11,Price!$AB$12),Price!$AB$11)</f>
        <v>0.98392825844589327</v>
      </c>
      <c r="J432">
        <f>IF(Weight!$AB$12&gt;Weight!$AB$11,BETAINV(H432,Weight!$AB$19,Weight!$AB$20,Weight!$AB$11,Weight!$AB$12),Weight!$AB$11)</f>
        <v>447.39237486828603</v>
      </c>
      <c r="K432">
        <f>IF(Wean!$AB$12&gt;Wean!$AB$11,BETAINV(H432,Wean!$AB$19,Wean!$AB$20,Wean!$AB$11,Wean!$AB$12),Wean!$AB$11)</f>
        <v>0.83418219182265085</v>
      </c>
      <c r="L432">
        <f>IF(Costs!$AB$12&gt;Costs!$AB$11,BETAINV(H432,Costs!$AB$19,Costs!$AB$20,Costs!$AB$11,Costs!$AB$12),Costs!$AB$11)</f>
        <v>277.10333967935594</v>
      </c>
      <c r="M432">
        <f t="shared" si="28"/>
        <v>90.105329730671599</v>
      </c>
      <c r="N432">
        <f t="shared" si="26"/>
        <v>-496.56133693599503</v>
      </c>
      <c r="O432">
        <f t="shared" si="27"/>
        <v>0.42899999999999999</v>
      </c>
    </row>
    <row r="433" spans="7:15" x14ac:dyDescent="0.2">
      <c r="G433">
        <v>430</v>
      </c>
      <c r="H433">
        <f t="shared" si="25"/>
        <v>0.43</v>
      </c>
      <c r="I433">
        <f>IF(Price!$AB$12&gt;Price!$AB$11,BETAINV(H433,Price!$AB$19,Price!$AB$20,Price!$AB$11,Price!$AB$12),Price!$AB$11)</f>
        <v>0.98406382508962453</v>
      </c>
      <c r="J433">
        <f>IF(Weight!$AB$12&gt;Weight!$AB$11,BETAINV(H433,Weight!$AB$19,Weight!$AB$20,Weight!$AB$11,Weight!$AB$12),Weight!$AB$11)</f>
        <v>447.42940985055844</v>
      </c>
      <c r="K433">
        <f>IF(Wean!$AB$12&gt;Wean!$AB$11,BETAINV(H433,Wean!$AB$19,Wean!$AB$20,Wean!$AB$11,Wean!$AB$12),Wean!$AB$11)</f>
        <v>0.83423544950918693</v>
      </c>
      <c r="L433">
        <f>IF(Costs!$AB$12&gt;Costs!$AB$11,BETAINV(H433,Costs!$AB$19,Costs!$AB$20,Costs!$AB$11,Costs!$AB$12),Costs!$AB$11)</f>
        <v>277.1721069536884</v>
      </c>
      <c r="M433">
        <f t="shared" si="28"/>
        <v>90.141007746103185</v>
      </c>
      <c r="N433">
        <f t="shared" si="26"/>
        <v>-496.52565892056344</v>
      </c>
      <c r="O433">
        <f t="shared" si="27"/>
        <v>0.43</v>
      </c>
    </row>
    <row r="434" spans="7:15" x14ac:dyDescent="0.2">
      <c r="G434">
        <v>431</v>
      </c>
      <c r="H434">
        <f t="shared" si="25"/>
        <v>0.43099999999999999</v>
      </c>
      <c r="I434">
        <f>IF(Price!$AB$12&gt;Price!$AB$11,BETAINV(H434,Price!$AB$19,Price!$AB$20,Price!$AB$11,Price!$AB$12),Price!$AB$11)</f>
        <v>0.98419938871463541</v>
      </c>
      <c r="J434">
        <f>IF(Weight!$AB$12&gt;Weight!$AB$11,BETAINV(H434,Weight!$AB$19,Weight!$AB$20,Weight!$AB$11,Weight!$AB$12),Weight!$AB$11)</f>
        <v>447.4664315610006</v>
      </c>
      <c r="K434">
        <f>IF(Wean!$AB$12&gt;Wean!$AB$11,BETAINV(H434,Wean!$AB$19,Wean!$AB$20,Wean!$AB$11,Wean!$AB$12),Wean!$AB$11)</f>
        <v>0.83428871799519932</v>
      </c>
      <c r="L434">
        <f>IF(Costs!$AB$12&gt;Costs!$AB$11,BETAINV(H434,Costs!$AB$19,Costs!$AB$20,Costs!$AB$11,Costs!$AB$12),Costs!$AB$11)</f>
        <v>277.24085911672364</v>
      </c>
      <c r="M434">
        <f t="shared" si="28"/>
        <v>90.176712324043422</v>
      </c>
      <c r="N434">
        <f t="shared" si="26"/>
        <v>-496.48995434262321</v>
      </c>
      <c r="O434">
        <f t="shared" si="27"/>
        <v>0.43099999999999999</v>
      </c>
    </row>
    <row r="435" spans="7:15" x14ac:dyDescent="0.2">
      <c r="G435">
        <v>432</v>
      </c>
      <c r="H435">
        <f t="shared" si="25"/>
        <v>0.432</v>
      </c>
      <c r="I435">
        <f>IF(Price!$AB$12&gt;Price!$AB$11,BETAINV(H435,Price!$AB$19,Price!$AB$20,Price!$AB$11,Price!$AB$12),Price!$AB$11)</f>
        <v>0.98433495000126237</v>
      </c>
      <c r="J435">
        <f>IF(Weight!$AB$12&gt;Weight!$AB$11,BETAINV(H435,Weight!$AB$19,Weight!$AB$20,Weight!$AB$11,Weight!$AB$12),Weight!$AB$11)</f>
        <v>447.5034402016077</v>
      </c>
      <c r="K435">
        <f>IF(Wean!$AB$12&gt;Wean!$AB$11,BETAINV(H435,Wean!$AB$19,Wean!$AB$20,Wean!$AB$11,Wean!$AB$12),Wean!$AB$11)</f>
        <v>0.83434199753224569</v>
      </c>
      <c r="L435">
        <f>IF(Costs!$AB$12&gt;Costs!$AB$11,BETAINV(H435,Costs!$AB$19,Costs!$AB$20,Costs!$AB$11,Costs!$AB$12),Costs!$AB$11)</f>
        <v>277.30959653160699</v>
      </c>
      <c r="M435">
        <f t="shared" si="28"/>
        <v>90.212443629731183</v>
      </c>
      <c r="N435">
        <f t="shared" si="26"/>
        <v>-496.45422303693545</v>
      </c>
      <c r="O435">
        <f t="shared" si="27"/>
        <v>0.432</v>
      </c>
    </row>
    <row r="436" spans="7:15" x14ac:dyDescent="0.2">
      <c r="G436">
        <v>433</v>
      </c>
      <c r="H436">
        <f t="shared" si="25"/>
        <v>0.433</v>
      </c>
      <c r="I436">
        <f>IF(Price!$AB$12&gt;Price!$AB$11,BETAINV(H436,Price!$AB$19,Price!$AB$20,Price!$AB$11,Price!$AB$12),Price!$AB$11)</f>
        <v>0.98447050962892768</v>
      </c>
      <c r="J436">
        <f>IF(Weight!$AB$12&gt;Weight!$AB$11,BETAINV(H436,Weight!$AB$19,Weight!$AB$20,Weight!$AB$11,Weight!$AB$12),Weight!$AB$11)</f>
        <v>447.54043597382145</v>
      </c>
      <c r="K436">
        <f>IF(Wean!$AB$12&gt;Wean!$AB$11,BETAINV(H436,Wean!$AB$19,Wean!$AB$20,Wean!$AB$11,Wean!$AB$12),Wean!$AB$11)</f>
        <v>0.83439528837180599</v>
      </c>
      <c r="L436">
        <f>IF(Costs!$AB$12&gt;Costs!$AB$11,BETAINV(H436,Costs!$AB$19,Costs!$AB$20,Costs!$AB$11,Costs!$AB$12),Costs!$AB$11)</f>
        <v>277.3783195606901</v>
      </c>
      <c r="M436">
        <f t="shared" si="28"/>
        <v>90.248201828747881</v>
      </c>
      <c r="N436">
        <f t="shared" si="26"/>
        <v>-496.41846483791875</v>
      </c>
      <c r="O436">
        <f t="shared" si="27"/>
        <v>0.433</v>
      </c>
    </row>
    <row r="437" spans="7:15" x14ac:dyDescent="0.2">
      <c r="G437">
        <v>434</v>
      </c>
      <c r="H437">
        <f t="shared" si="25"/>
        <v>0.434</v>
      </c>
      <c r="I437">
        <f>IF(Price!$AB$12&gt;Price!$AB$11,BETAINV(H437,Price!$AB$19,Price!$AB$20,Price!$AB$11,Price!$AB$12),Price!$AB$11)</f>
        <v>0.98460606827616903</v>
      </c>
      <c r="J437">
        <f>IF(Weight!$AB$12&gt;Weight!$AB$11,BETAINV(H437,Weight!$AB$19,Weight!$AB$20,Weight!$AB$11,Weight!$AB$12),Weight!$AB$11)</f>
        <v>447.57741907853966</v>
      </c>
      <c r="K437">
        <f>IF(Wean!$AB$12&gt;Wean!$AB$11,BETAINV(H437,Wean!$AB$19,Wean!$AB$20,Wean!$AB$11,Wean!$AB$12),Wean!$AB$11)</f>
        <v>0.83444859076529287</v>
      </c>
      <c r="L437">
        <f>IF(Costs!$AB$12&gt;Costs!$AB$11,BETAINV(H437,Costs!$AB$19,Costs!$AB$20,Costs!$AB$11,Costs!$AB$12),Costs!$AB$11)</f>
        <v>277.44702856554716</v>
      </c>
      <c r="M437">
        <f t="shared" si="28"/>
        <v>90.283987087023888</v>
      </c>
      <c r="N437">
        <f t="shared" si="26"/>
        <v>-496.38267957964274</v>
      </c>
      <c r="O437">
        <f t="shared" si="27"/>
        <v>0.434</v>
      </c>
    </row>
    <row r="438" spans="7:15" x14ac:dyDescent="0.2">
      <c r="G438">
        <v>435</v>
      </c>
      <c r="H438">
        <f t="shared" si="25"/>
        <v>0.435</v>
      </c>
      <c r="I438">
        <f>IF(Price!$AB$12&gt;Price!$AB$11,BETAINV(H438,Price!$AB$19,Price!$AB$20,Price!$AB$11,Price!$AB$12),Price!$AB$11)</f>
        <v>0.98474162662066889</v>
      </c>
      <c r="J438">
        <f>IF(Weight!$AB$12&gt;Weight!$AB$11,BETAINV(H438,Weight!$AB$19,Weight!$AB$20,Weight!$AB$11,Weight!$AB$12),Weight!$AB$11)</f>
        <v>447.61438971612552</v>
      </c>
      <c r="K438">
        <f>IF(Wean!$AB$12&gt;Wean!$AB$11,BETAINV(H438,Wean!$AB$19,Wean!$AB$20,Wean!$AB$11,Wean!$AB$12),Wean!$AB$11)</f>
        <v>0.83450190496406162</v>
      </c>
      <c r="L438">
        <f>IF(Costs!$AB$12&gt;Costs!$AB$11,BETAINV(H438,Costs!$AB$19,Costs!$AB$20,Costs!$AB$11,Costs!$AB$12),Costs!$AB$11)</f>
        <v>277.51572390699107</v>
      </c>
      <c r="M438">
        <f t="shared" si="28"/>
        <v>90.319799570844793</v>
      </c>
      <c r="N438">
        <f t="shared" si="26"/>
        <v>-496.34686709582184</v>
      </c>
      <c r="O438">
        <f t="shared" si="27"/>
        <v>0.435</v>
      </c>
    </row>
    <row r="439" spans="7:15" x14ac:dyDescent="0.2">
      <c r="G439">
        <v>436</v>
      </c>
      <c r="H439">
        <f t="shared" si="25"/>
        <v>0.436</v>
      </c>
      <c r="I439">
        <f>IF(Price!$AB$12&gt;Price!$AB$11,BETAINV(H439,Price!$AB$19,Price!$AB$20,Price!$AB$11,Price!$AB$12),Price!$AB$11)</f>
        <v>0.98487718533928237</v>
      </c>
      <c r="J439">
        <f>IF(Weight!$AB$12&gt;Weight!$AB$11,BETAINV(H439,Weight!$AB$19,Weight!$AB$20,Weight!$AB$11,Weight!$AB$12),Weight!$AB$11)</f>
        <v>447.65134808641682</v>
      </c>
      <c r="K439">
        <f>IF(Wean!$AB$12&gt;Wean!$AB$11,BETAINV(H439,Wean!$AB$19,Wean!$AB$20,Wean!$AB$11,Wean!$AB$12),Wean!$AB$11)</f>
        <v>0.83455523121942021</v>
      </c>
      <c r="L439">
        <f>IF(Costs!$AB$12&gt;Costs!$AB$11,BETAINV(H439,Costs!$AB$19,Costs!$AB$20,Costs!$AB$11,Costs!$AB$12),Costs!$AB$11)</f>
        <v>277.58440594508983</v>
      </c>
      <c r="M439">
        <f t="shared" si="28"/>
        <v>90.355639446856514</v>
      </c>
      <c r="N439">
        <f t="shared" si="26"/>
        <v>-496.31102721981011</v>
      </c>
      <c r="O439">
        <f t="shared" si="27"/>
        <v>0.436</v>
      </c>
    </row>
    <row r="440" spans="7:15" x14ac:dyDescent="0.2">
      <c r="G440">
        <v>437</v>
      </c>
      <c r="H440">
        <f t="shared" si="25"/>
        <v>0.437</v>
      </c>
      <c r="I440">
        <f>IF(Price!$AB$12&gt;Price!$AB$11,BETAINV(H440,Price!$AB$19,Price!$AB$20,Price!$AB$11,Price!$AB$12),Price!$AB$11)</f>
        <v>0.98501274510806691</v>
      </c>
      <c r="J440">
        <f>IF(Weight!$AB$12&gt;Weight!$AB$11,BETAINV(H440,Weight!$AB$19,Weight!$AB$20,Weight!$AB$11,Weight!$AB$12),Weight!$AB$11)</f>
        <v>447.68829438873507</v>
      </c>
      <c r="K440">
        <f>IF(Wean!$AB$12&gt;Wean!$AB$11,BETAINV(H440,Wean!$AB$19,Wean!$AB$20,Wean!$AB$11,Wean!$AB$12),Wean!$AB$11)</f>
        <v>0.83460856978263942</v>
      </c>
      <c r="L440">
        <f>IF(Costs!$AB$12&gt;Costs!$AB$11,BETAINV(H440,Costs!$AB$19,Costs!$AB$20,Costs!$AB$11,Costs!$AB$12),Costs!$AB$11)</f>
        <v>277.65307503918228</v>
      </c>
      <c r="M440">
        <f t="shared" si="28"/>
        <v>90.39150688207252</v>
      </c>
      <c r="N440">
        <f t="shared" si="26"/>
        <v>-496.27515978459411</v>
      </c>
      <c r="O440">
        <f t="shared" si="27"/>
        <v>0.437</v>
      </c>
    </row>
    <row r="441" spans="7:15" x14ac:dyDescent="0.2">
      <c r="G441">
        <v>438</v>
      </c>
      <c r="H441">
        <f t="shared" si="25"/>
        <v>0.438</v>
      </c>
      <c r="I441">
        <f>IF(Price!$AB$12&gt;Price!$AB$11,BETAINV(H441,Price!$AB$19,Price!$AB$20,Price!$AB$11,Price!$AB$12),Price!$AB$11)</f>
        <v>0.98514830660231079</v>
      </c>
      <c r="J441">
        <f>IF(Weight!$AB$12&gt;Weight!$AB$11,BETAINV(H441,Weight!$AB$19,Weight!$AB$20,Weight!$AB$11,Weight!$AB$12),Weight!$AB$11)</f>
        <v>447.7252288218948</v>
      </c>
      <c r="K441">
        <f>IF(Wean!$AB$12&gt;Wean!$AB$11,BETAINV(H441,Wean!$AB$19,Wean!$AB$20,Wean!$AB$11,Wean!$AB$12),Wean!$AB$11)</f>
        <v>0.83466192090496316</v>
      </c>
      <c r="L441">
        <f>IF(Costs!$AB$12&gt;Costs!$AB$11,BETAINV(H441,Costs!$AB$19,Costs!$AB$20,Costs!$AB$11,Costs!$AB$12),Costs!$AB$11)</f>
        <v>277.72173154789442</v>
      </c>
      <c r="M441">
        <f t="shared" si="28"/>
        <v>90.427402043878999</v>
      </c>
      <c r="N441">
        <f t="shared" si="26"/>
        <v>-496.23926462278763</v>
      </c>
      <c r="O441">
        <f t="shared" si="27"/>
        <v>0.438</v>
      </c>
    </row>
    <row r="442" spans="7:15" x14ac:dyDescent="0.2">
      <c r="G442">
        <v>439</v>
      </c>
      <c r="H442">
        <f t="shared" si="25"/>
        <v>0.439</v>
      </c>
      <c r="I442">
        <f>IF(Price!$AB$12&gt;Price!$AB$11,BETAINV(H442,Price!$AB$19,Price!$AB$20,Price!$AB$11,Price!$AB$12),Price!$AB$11)</f>
        <v>0.9852838704965613</v>
      </c>
      <c r="J442">
        <f>IF(Weight!$AB$12&gt;Weight!$AB$11,BETAINV(H442,Weight!$AB$19,Weight!$AB$20,Weight!$AB$11,Weight!$AB$12),Weight!$AB$11)</f>
        <v>447.76215158421246</v>
      </c>
      <c r="K442">
        <f>IF(Wean!$AB$12&gt;Wean!$AB$11,BETAINV(H442,Wean!$AB$19,Wean!$AB$20,Wean!$AB$11,Wean!$AB$12),Wean!$AB$11)</f>
        <v>0.83471528483761792</v>
      </c>
      <c r="L442">
        <f>IF(Costs!$AB$12&gt;Costs!$AB$11,BETAINV(H442,Costs!$AB$19,Costs!$AB$20,Costs!$AB$11,Costs!$AB$12),Costs!$AB$11)</f>
        <v>277.79037582915493</v>
      </c>
      <c r="M442">
        <f t="shared" si="28"/>
        <v>90.463325100041345</v>
      </c>
      <c r="N442">
        <f t="shared" si="26"/>
        <v>-496.20334156662528</v>
      </c>
      <c r="O442">
        <f t="shared" si="27"/>
        <v>0.439</v>
      </c>
    </row>
    <row r="443" spans="7:15" x14ac:dyDescent="0.2">
      <c r="G443">
        <v>440</v>
      </c>
      <c r="H443">
        <f t="shared" si="25"/>
        <v>0.44</v>
      </c>
      <c r="I443">
        <f>IF(Price!$AB$12&gt;Price!$AB$11,BETAINV(H443,Price!$AB$19,Price!$AB$20,Price!$AB$11,Price!$AB$12),Price!$AB$11)</f>
        <v>0.98541943746465344</v>
      </c>
      <c r="J443">
        <f>IF(Weight!$AB$12&gt;Weight!$AB$11,BETAINV(H443,Weight!$AB$19,Weight!$AB$20,Weight!$AB$11,Weight!$AB$12),Weight!$AB$11)</f>
        <v>447.79906287351554</v>
      </c>
      <c r="K443">
        <f>IF(Wean!$AB$12&gt;Wean!$AB$11,BETAINV(H443,Wean!$AB$19,Wean!$AB$20,Wean!$AB$11,Wean!$AB$12),Wean!$AB$11)</f>
        <v>0.83476866183182319</v>
      </c>
      <c r="L443">
        <f>IF(Costs!$AB$12&gt;Costs!$AB$11,BETAINV(H443,Costs!$AB$19,Costs!$AB$20,Costs!$AB$11,Costs!$AB$12),Costs!$AB$11)</f>
        <v>277.85900824021127</v>
      </c>
      <c r="M443">
        <f t="shared" si="28"/>
        <v>90.499276218710065</v>
      </c>
      <c r="N443">
        <f t="shared" si="26"/>
        <v>-496.16739044795656</v>
      </c>
      <c r="O443">
        <f t="shared" si="27"/>
        <v>0.44</v>
      </c>
    </row>
    <row r="444" spans="7:15" x14ac:dyDescent="0.2">
      <c r="G444">
        <v>441</v>
      </c>
      <c r="H444">
        <f t="shared" si="25"/>
        <v>0.441</v>
      </c>
      <c r="I444">
        <f>IF(Price!$AB$12&gt;Price!$AB$11,BETAINV(H444,Price!$AB$19,Price!$AB$20,Price!$AB$11,Price!$AB$12),Price!$AB$11)</f>
        <v>0.98555500817973807</v>
      </c>
      <c r="J444">
        <f>IF(Weight!$AB$12&gt;Weight!$AB$11,BETAINV(H444,Weight!$AB$19,Weight!$AB$20,Weight!$AB$11,Weight!$AB$12),Weight!$AB$11)</f>
        <v>447.83596288715131</v>
      </c>
      <c r="K444">
        <f>IF(Wean!$AB$12&gt;Wean!$AB$11,BETAINV(H444,Wean!$AB$19,Wean!$AB$20,Wean!$AB$11,Wean!$AB$12),Wean!$AB$11)</f>
        <v>0.83482205213880156</v>
      </c>
      <c r="L444">
        <f>IF(Costs!$AB$12&gt;Costs!$AB$11,BETAINV(H444,Costs!$AB$19,Costs!$AB$20,Costs!$AB$11,Costs!$AB$12),Costs!$AB$11)</f>
        <v>277.92762913764517</v>
      </c>
      <c r="M444">
        <f t="shared" si="28"/>
        <v>90.535255568426976</v>
      </c>
      <c r="N444">
        <f t="shared" si="26"/>
        <v>-496.13141109823965</v>
      </c>
      <c r="O444">
        <f t="shared" si="27"/>
        <v>0.441</v>
      </c>
    </row>
    <row r="445" spans="7:15" x14ac:dyDescent="0.2">
      <c r="G445">
        <v>442</v>
      </c>
      <c r="H445">
        <f t="shared" si="25"/>
        <v>0.442</v>
      </c>
      <c r="I445">
        <f>IF(Price!$AB$12&gt;Price!$AB$11,BETAINV(H445,Price!$AB$19,Price!$AB$20,Price!$AB$11,Price!$AB$12),Price!$AB$11)</f>
        <v>0.98569058331431025</v>
      </c>
      <c r="J445">
        <f>IF(Weight!$AB$12&gt;Weight!$AB$11,BETAINV(H445,Weight!$AB$19,Weight!$AB$20,Weight!$AB$11,Weight!$AB$12),Weight!$AB$11)</f>
        <v>447.87285182199616</v>
      </c>
      <c r="K445">
        <f>IF(Wean!$AB$12&gt;Wean!$AB$11,BETAINV(H445,Wean!$AB$19,Wean!$AB$20,Wean!$AB$11,Wean!$AB$12),Wean!$AB$11)</f>
        <v>0.83487545600978819</v>
      </c>
      <c r="L445">
        <f>IF(Costs!$AB$12&gt;Costs!$AB$11,BETAINV(H445,Costs!$AB$19,Costs!$AB$20,Costs!$AB$11,Costs!$AB$12),Costs!$AB$11)</f>
        <v>277.99623887738841</v>
      </c>
      <c r="M445">
        <f t="shared" si="28"/>
        <v>90.571263318131287</v>
      </c>
      <c r="N445">
        <f t="shared" si="26"/>
        <v>-496.09540334853534</v>
      </c>
      <c r="O445">
        <f t="shared" si="27"/>
        <v>0.442</v>
      </c>
    </row>
    <row r="446" spans="7:15" x14ac:dyDescent="0.2">
      <c r="G446">
        <v>443</v>
      </c>
      <c r="H446">
        <f t="shared" si="25"/>
        <v>0.443</v>
      </c>
      <c r="I446">
        <f>IF(Price!$AB$12&gt;Price!$AB$11,BETAINV(H446,Price!$AB$19,Price!$AB$20,Price!$AB$11,Price!$AB$12),Price!$AB$11)</f>
        <v>0.98582616354023744</v>
      </c>
      <c r="J446">
        <f>IF(Weight!$AB$12&gt;Weight!$AB$11,BETAINV(H446,Weight!$AB$19,Weight!$AB$20,Weight!$AB$11,Weight!$AB$12),Weight!$AB$11)</f>
        <v>447.90972987446406</v>
      </c>
      <c r="K446">
        <f>IF(Wean!$AB$12&gt;Wean!$AB$11,BETAINV(H446,Wean!$AB$19,Wean!$AB$20,Wean!$AB$11,Wean!$AB$12),Wean!$AB$11)</f>
        <v>0.83492887369604118</v>
      </c>
      <c r="L446">
        <f>IF(Costs!$AB$12&gt;Costs!$AB$11,BETAINV(H446,Costs!$AB$19,Costs!$AB$20,Costs!$AB$11,Costs!$AB$12),Costs!$AB$11)</f>
        <v>278.06483781473833</v>
      </c>
      <c r="M446">
        <f t="shared" si="28"/>
        <v>90.607299637165852</v>
      </c>
      <c r="N446">
        <f t="shared" si="26"/>
        <v>-496.05936702950078</v>
      </c>
      <c r="O446">
        <f t="shared" si="27"/>
        <v>0.443</v>
      </c>
    </row>
    <row r="447" spans="7:15" x14ac:dyDescent="0.2">
      <c r="G447">
        <v>444</v>
      </c>
      <c r="H447">
        <f t="shared" si="25"/>
        <v>0.44400000000000001</v>
      </c>
      <c r="I447">
        <f>IF(Price!$AB$12&gt;Price!$AB$11,BETAINV(H447,Price!$AB$19,Price!$AB$20,Price!$AB$11,Price!$AB$12),Price!$AB$11)</f>
        <v>0.98596174952878712</v>
      </c>
      <c r="J447">
        <f>IF(Weight!$AB$12&gt;Weight!$AB$11,BETAINV(H447,Weight!$AB$19,Weight!$AB$20,Weight!$AB$11,Weight!$AB$12),Weight!$AB$11)</f>
        <v>447.94659724051542</v>
      </c>
      <c r="K447">
        <f>IF(Wean!$AB$12&gt;Wean!$AB$11,BETAINV(H447,Wean!$AB$19,Wean!$AB$20,Wean!$AB$11,Wean!$AB$12),Wean!$AB$11)</f>
        <v>0.83498230544885121</v>
      </c>
      <c r="L447">
        <f>IF(Costs!$AB$12&gt;Costs!$AB$11,BETAINV(H447,Costs!$AB$19,Costs!$AB$20,Costs!$AB$11,Costs!$AB$12),Costs!$AB$11)</f>
        <v>278.13342630437319</v>
      </c>
      <c r="M447">
        <f t="shared" si="28"/>
        <v>90.643364695282912</v>
      </c>
      <c r="N447">
        <f t="shared" si="26"/>
        <v>-496.02330197138372</v>
      </c>
      <c r="O447">
        <f t="shared" si="27"/>
        <v>0.44400000000000001</v>
      </c>
    </row>
    <row r="448" spans="7:15" x14ac:dyDescent="0.2">
      <c r="G448">
        <v>445</v>
      </c>
      <c r="H448">
        <f t="shared" si="25"/>
        <v>0.44500000000000001</v>
      </c>
      <c r="I448">
        <f>IF(Price!$AB$12&gt;Price!$AB$11,BETAINV(H448,Price!$AB$19,Price!$AB$20,Price!$AB$11,Price!$AB$12),Price!$AB$11)</f>
        <v>0.98609734195065502</v>
      </c>
      <c r="J448">
        <f>IF(Weight!$AB$12&gt;Weight!$AB$11,BETAINV(H448,Weight!$AB$19,Weight!$AB$20,Weight!$AB$11,Weight!$AB$12),Weight!$AB$11)</f>
        <v>447.98345411566606</v>
      </c>
      <c r="K448">
        <f>IF(Wean!$AB$12&gt;Wean!$AB$11,BETAINV(H448,Wean!$AB$19,Wean!$AB$20,Wean!$AB$11,Wean!$AB$12),Wean!$AB$11)</f>
        <v>0.83503575151955189</v>
      </c>
      <c r="L448">
        <f>IF(Costs!$AB$12&gt;Costs!$AB$11,BETAINV(H448,Costs!$AB$19,Costs!$AB$20,Costs!$AB$11,Costs!$AB$12),Costs!$AB$11)</f>
        <v>278.2020047003677</v>
      </c>
      <c r="M448">
        <f t="shared" si="28"/>
        <v>90.6794586626512</v>
      </c>
      <c r="N448">
        <f t="shared" si="26"/>
        <v>-495.98720800401543</v>
      </c>
      <c r="O448">
        <f t="shared" si="27"/>
        <v>0.44500000000000001</v>
      </c>
    </row>
    <row r="449" spans="7:15" x14ac:dyDescent="0.2">
      <c r="G449">
        <v>446</v>
      </c>
      <c r="H449">
        <f t="shared" si="25"/>
        <v>0.44600000000000001</v>
      </c>
      <c r="I449">
        <f>IF(Price!$AB$12&gt;Price!$AB$11,BETAINV(H449,Price!$AB$19,Price!$AB$20,Price!$AB$11,Price!$AB$12),Price!$AB$11)</f>
        <v>0.98623294147599283</v>
      </c>
      <c r="J449">
        <f>IF(Weight!$AB$12&gt;Weight!$AB$11,BETAINV(H449,Weight!$AB$19,Weight!$AB$20,Weight!$AB$11,Weight!$AB$12),Weight!$AB$11)</f>
        <v>448.02030069499551</v>
      </c>
      <c r="K449">
        <f>IF(Wean!$AB$12&gt;Wean!$AB$11,BETAINV(H449,Wean!$AB$19,Wean!$AB$20,Wean!$AB$11,Wean!$AB$12),Wean!$AB$11)</f>
        <v>0.83508921215952892</v>
      </c>
      <c r="L449">
        <f>IF(Costs!$AB$12&gt;Costs!$AB$11,BETAINV(H449,Costs!$AB$19,Costs!$AB$20,Costs!$AB$11,Costs!$AB$12),Costs!$AB$11)</f>
        <v>278.27057335620833</v>
      </c>
      <c r="M449">
        <f t="shared" si="28"/>
        <v>90.715581709860658</v>
      </c>
      <c r="N449">
        <f t="shared" si="26"/>
        <v>-495.95108495680597</v>
      </c>
      <c r="O449">
        <f t="shared" si="27"/>
        <v>0.44600000000000001</v>
      </c>
    </row>
    <row r="450" spans="7:15" x14ac:dyDescent="0.2">
      <c r="G450">
        <v>447</v>
      </c>
      <c r="H450">
        <f t="shared" si="25"/>
        <v>0.44700000000000001</v>
      </c>
      <c r="I450">
        <f>IF(Price!$AB$12&gt;Price!$AB$11,BETAINV(H450,Price!$AB$19,Price!$AB$20,Price!$AB$11,Price!$AB$12),Price!$AB$11)</f>
        <v>0.9863685487744358</v>
      </c>
      <c r="J450">
        <f>IF(Weight!$AB$12&gt;Weight!$AB$11,BETAINV(H450,Weight!$AB$19,Weight!$AB$20,Weight!$AB$11,Weight!$AB$12),Weight!$AB$11)</f>
        <v>448.05713717315604</v>
      </c>
      <c r="K450">
        <f>IF(Wean!$AB$12&gt;Wean!$AB$11,BETAINV(H450,Wean!$AB$19,Wean!$AB$20,Wean!$AB$11,Wean!$AB$12),Wean!$AB$11)</f>
        <v>0.83514268762023092</v>
      </c>
      <c r="L450">
        <f>IF(Costs!$AB$12&gt;Costs!$AB$11,BETAINV(H450,Costs!$AB$19,Costs!$AB$20,Costs!$AB$11,Costs!$AB$12),Costs!$AB$11)</f>
        <v>278.33913262480849</v>
      </c>
      <c r="M450">
        <f t="shared" si="28"/>
        <v>90.751734007930168</v>
      </c>
      <c r="N450">
        <f t="shared" si="26"/>
        <v>-495.91493265873646</v>
      </c>
      <c r="O450">
        <f t="shared" si="27"/>
        <v>0.44700000000000001</v>
      </c>
    </row>
    <row r="451" spans="7:15" x14ac:dyDescent="0.2">
      <c r="G451">
        <v>448</v>
      </c>
      <c r="H451">
        <f t="shared" si="25"/>
        <v>0.44800000000000001</v>
      </c>
      <c r="I451">
        <f>IF(Price!$AB$12&gt;Price!$AB$11,BETAINV(H451,Price!$AB$19,Price!$AB$20,Price!$AB$11,Price!$AB$12),Price!$AB$11)</f>
        <v>0.98650416451513079</v>
      </c>
      <c r="J451">
        <f>IF(Weight!$AB$12&gt;Weight!$AB$11,BETAINV(H451,Weight!$AB$19,Weight!$AB$20,Weight!$AB$11,Weight!$AB$12),Weight!$AB$11)</f>
        <v>448.09396374438114</v>
      </c>
      <c r="K451">
        <f>IF(Wean!$AB$12&gt;Wean!$AB$11,BETAINV(H451,Wean!$AB$19,Wean!$AB$20,Wean!$AB$11,Wean!$AB$12),Wean!$AB$11)</f>
        <v>0.83519617815317837</v>
      </c>
      <c r="L451">
        <f>IF(Costs!$AB$12&gt;Costs!$AB$11,BETAINV(H451,Costs!$AB$19,Costs!$AB$20,Costs!$AB$11,Costs!$AB$12),Costs!$AB$11)</f>
        <v>278.40768285852363</v>
      </c>
      <c r="M451">
        <f t="shared" si="28"/>
        <v>90.787915728313124</v>
      </c>
      <c r="N451">
        <f t="shared" si="26"/>
        <v>-495.87875093835351</v>
      </c>
      <c r="O451">
        <f t="shared" si="27"/>
        <v>0.44800000000000001</v>
      </c>
    </row>
    <row r="452" spans="7:15" x14ac:dyDescent="0.2">
      <c r="G452">
        <v>449</v>
      </c>
      <c r="H452">
        <f t="shared" ref="H452:H515" si="29">G452/1000</f>
        <v>0.44900000000000001</v>
      </c>
      <c r="I452">
        <f>IF(Price!$AB$12&gt;Price!$AB$11,BETAINV(H452,Price!$AB$19,Price!$AB$20,Price!$AB$11,Price!$AB$12),Price!$AB$11)</f>
        <v>0.98663978936676311</v>
      </c>
      <c r="J452">
        <f>IF(Weight!$AB$12&gt;Weight!$AB$11,BETAINV(H452,Weight!$AB$19,Weight!$AB$20,Weight!$AB$11,Weight!$AB$12),Weight!$AB$11)</f>
        <v>448.13078060249387</v>
      </c>
      <c r="K452">
        <f>IF(Wean!$AB$12&gt;Wean!$AB$11,BETAINV(H452,Wean!$AB$19,Wean!$AB$20,Wean!$AB$11,Wean!$AB$12),Wean!$AB$11)</f>
        <v>0.83524968400997401</v>
      </c>
      <c r="L452">
        <f>IF(Costs!$AB$12&gt;Costs!$AB$11,BETAINV(H452,Costs!$AB$19,Costs!$AB$20,Costs!$AB$11,Costs!$AB$12),Costs!$AB$11)</f>
        <v>278.47622440916666</v>
      </c>
      <c r="M452">
        <f t="shared" si="28"/>
        <v>90.824127042903058</v>
      </c>
      <c r="N452">
        <f t="shared" ref="N452:N515" si="30">M452-$E$40-$E$43</f>
        <v>-495.84253962376357</v>
      </c>
      <c r="O452">
        <f t="shared" ref="O452:O515" si="31">H452</f>
        <v>0.44900000000000001</v>
      </c>
    </row>
    <row r="453" spans="7:15" x14ac:dyDescent="0.2">
      <c r="G453">
        <v>450</v>
      </c>
      <c r="H453">
        <f t="shared" si="29"/>
        <v>0.45</v>
      </c>
      <c r="I453">
        <f>IF(Price!$AB$12&gt;Price!$AB$11,BETAINV(H453,Price!$AB$19,Price!$AB$20,Price!$AB$11,Price!$AB$12),Price!$AB$11)</f>
        <v>0.98677542399758467</v>
      </c>
      <c r="J453">
        <f>IF(Weight!$AB$12&gt;Weight!$AB$11,BETAINV(H453,Weight!$AB$19,Weight!$AB$20,Weight!$AB$11,Weight!$AB$12),Weight!$AB$11)</f>
        <v>448.16758794091567</v>
      </c>
      <c r="K453">
        <f>IF(Wean!$AB$12&gt;Wean!$AB$11,BETAINV(H453,Wean!$AB$19,Wean!$AB$20,Wean!$AB$11,Wean!$AB$12),Wean!$AB$11)</f>
        <v>0.83530320544231285</v>
      </c>
      <c r="L453">
        <f>IF(Costs!$AB$12&gt;Costs!$AB$11,BETAINV(H453,Costs!$AB$19,Costs!$AB$20,Costs!$AB$11,Costs!$AB$12),Costs!$AB$11)</f>
        <v>278.54475762802264</v>
      </c>
      <c r="M453">
        <f t="shared" ref="M453:M516" si="32">I453*J453*K453-L453</f>
        <v>90.860368124041315</v>
      </c>
      <c r="N453">
        <f t="shared" si="30"/>
        <v>-495.80629854262531</v>
      </c>
      <c r="O453">
        <f t="shared" si="31"/>
        <v>0.45</v>
      </c>
    </row>
    <row r="454" spans="7:15" x14ac:dyDescent="0.2">
      <c r="G454">
        <v>451</v>
      </c>
      <c r="H454">
        <f t="shared" si="29"/>
        <v>0.45100000000000001</v>
      </c>
      <c r="I454">
        <f>IF(Price!$AB$12&gt;Price!$AB$11,BETAINV(H454,Price!$AB$19,Price!$AB$20,Price!$AB$11,Price!$AB$12),Price!$AB$11)</f>
        <v>0.98691106907544102</v>
      </c>
      <c r="J454">
        <f>IF(Weight!$AB$12&gt;Weight!$AB$11,BETAINV(H454,Weight!$AB$19,Weight!$AB$20,Weight!$AB$11,Weight!$AB$12),Weight!$AB$11)</f>
        <v>448.2043859526745</v>
      </c>
      <c r="K454">
        <f>IF(Wean!$AB$12&gt;Wean!$AB$11,BETAINV(H454,Wean!$AB$19,Wean!$AB$20,Wean!$AB$11,Wean!$AB$12),Wean!$AB$11)</f>
        <v>0.83535674270199145</v>
      </c>
      <c r="L454">
        <f>IF(Costs!$AB$12&gt;Costs!$AB$11,BETAINV(H454,Costs!$AB$19,Costs!$AB$20,Costs!$AB$11,Costs!$AB$12),Costs!$AB$11)</f>
        <v>278.61328286586388</v>
      </c>
      <c r="M454">
        <f t="shared" si="32"/>
        <v>90.896639144522169</v>
      </c>
      <c r="N454">
        <f t="shared" si="30"/>
        <v>-495.77002752214446</v>
      </c>
      <c r="O454">
        <f t="shared" si="31"/>
        <v>0.45100000000000001</v>
      </c>
    </row>
    <row r="455" spans="7:15" x14ac:dyDescent="0.2">
      <c r="G455">
        <v>452</v>
      </c>
      <c r="H455">
        <f t="shared" si="29"/>
        <v>0.45200000000000001</v>
      </c>
      <c r="I455">
        <f>IF(Price!$AB$12&gt;Price!$AB$11,BETAINV(H455,Price!$AB$19,Price!$AB$20,Price!$AB$11,Price!$AB$12),Price!$AB$11)</f>
        <v>0.98704672526779835</v>
      </c>
      <c r="J455">
        <f>IF(Weight!$AB$12&gt;Weight!$AB$11,BETAINV(H455,Weight!$AB$19,Weight!$AB$20,Weight!$AB$11,Weight!$AB$12),Weight!$AB$11)</f>
        <v>448.24117483041368</v>
      </c>
      <c r="K455">
        <f>IF(Wean!$AB$12&gt;Wean!$AB$11,BETAINV(H455,Wean!$AB$19,Wean!$AB$20,Wean!$AB$11,Wean!$AB$12),Wean!$AB$11)</f>
        <v>0.83541029604091799</v>
      </c>
      <c r="L455">
        <f>IF(Costs!$AB$12&gt;Costs!$AB$11,BETAINV(H455,Costs!$AB$19,Costs!$AB$20,Costs!$AB$11,Costs!$AB$12),Costs!$AB$11)</f>
        <v>278.68180047296494</v>
      </c>
      <c r="M455">
        <f t="shared" si="32"/>
        <v>90.932940277599585</v>
      </c>
      <c r="N455">
        <f t="shared" si="30"/>
        <v>-495.73372638906704</v>
      </c>
      <c r="O455">
        <f t="shared" si="31"/>
        <v>0.45200000000000001</v>
      </c>
    </row>
    <row r="456" spans="7:15" x14ac:dyDescent="0.2">
      <c r="G456">
        <v>453</v>
      </c>
      <c r="H456">
        <f t="shared" si="29"/>
        <v>0.45300000000000001</v>
      </c>
      <c r="I456">
        <f>IF(Price!$AB$12&gt;Price!$AB$11,BETAINV(H456,Price!$AB$19,Price!$AB$20,Price!$AB$11,Price!$AB$12),Price!$AB$11)</f>
        <v>0.98718239324177171</v>
      </c>
      <c r="J456">
        <f>IF(Weight!$AB$12&gt;Weight!$AB$11,BETAINV(H456,Weight!$AB$19,Weight!$AB$20,Weight!$AB$11,Weight!$AB$12),Weight!$AB$11)</f>
        <v>448.27795476639972</v>
      </c>
      <c r="K456">
        <f>IF(Wean!$AB$12&gt;Wean!$AB$11,BETAINV(H456,Wean!$AB$19,Wean!$AB$20,Wean!$AB$11,Wean!$AB$12),Wean!$AB$11)</f>
        <v>0.83546386571112241</v>
      </c>
      <c r="L456">
        <f>IF(Costs!$AB$12&gt;Costs!$AB$11,BETAINV(H456,Costs!$AB$19,Costs!$AB$20,Costs!$AB$11,Costs!$AB$12),Costs!$AB$11)</f>
        <v>278.75031079911736</v>
      </c>
      <c r="M456">
        <f t="shared" si="32"/>
        <v>90.969271696993587</v>
      </c>
      <c r="N456">
        <f t="shared" si="30"/>
        <v>-495.69739496967304</v>
      </c>
      <c r="O456">
        <f t="shared" si="31"/>
        <v>0.45300000000000001</v>
      </c>
    </row>
    <row r="457" spans="7:15" x14ac:dyDescent="0.2">
      <c r="G457">
        <v>454</v>
      </c>
      <c r="H457">
        <f t="shared" si="29"/>
        <v>0.45400000000000001</v>
      </c>
      <c r="I457">
        <f>IF(Price!$AB$12&gt;Price!$AB$11,BETAINV(H457,Price!$AB$19,Price!$AB$20,Price!$AB$11,Price!$AB$12),Price!$AB$11)</f>
        <v>0.98731807366415103</v>
      </c>
      <c r="J457">
        <f>IF(Weight!$AB$12&gt;Weight!$AB$11,BETAINV(H457,Weight!$AB$19,Weight!$AB$20,Weight!$AB$11,Weight!$AB$12),Weight!$AB$11)</f>
        <v>448.31472595253109</v>
      </c>
      <c r="K457">
        <f>IF(Wean!$AB$12&gt;Wean!$AB$11,BETAINV(H457,Wean!$AB$19,Wean!$AB$20,Wean!$AB$11,Wean!$AB$12),Wean!$AB$11)</f>
        <v>0.8355174519647659</v>
      </c>
      <c r="L457">
        <f>IF(Costs!$AB$12&gt;Costs!$AB$11,BETAINV(H457,Costs!$AB$19,Costs!$AB$20,Costs!$AB$11,Costs!$AB$12),Costs!$AB$11)</f>
        <v>278.81881419364453</v>
      </c>
      <c r="M457">
        <f t="shared" si="32"/>
        <v>91.005633576896685</v>
      </c>
      <c r="N457">
        <f t="shared" si="30"/>
        <v>-495.66103308976994</v>
      </c>
      <c r="O457">
        <f t="shared" si="31"/>
        <v>0.45400000000000001</v>
      </c>
    </row>
    <row r="458" spans="7:15" x14ac:dyDescent="0.2">
      <c r="G458">
        <v>455</v>
      </c>
      <c r="H458">
        <f t="shared" si="29"/>
        <v>0.45500000000000002</v>
      </c>
      <c r="I458">
        <f>IF(Price!$AB$12&gt;Price!$AB$11,BETAINV(H458,Price!$AB$19,Price!$AB$20,Price!$AB$11,Price!$AB$12),Price!$AB$11)</f>
        <v>0.98745376720142897</v>
      </c>
      <c r="J458">
        <f>IF(Weight!$AB$12&gt;Weight!$AB$11,BETAINV(H458,Weight!$AB$19,Weight!$AB$20,Weight!$AB$11,Weight!$AB$12),Weight!$AB$11)</f>
        <v>448.35148858034631</v>
      </c>
      <c r="K458">
        <f>IF(Wean!$AB$12&gt;Wean!$AB$11,BETAINV(H458,Wean!$AB$19,Wean!$AB$20,Wean!$AB$11,Wean!$AB$12),Wean!$AB$11)</f>
        <v>0.83557105505415075</v>
      </c>
      <c r="L458">
        <f>IF(Costs!$AB$12&gt;Costs!$AB$11,BETAINV(H458,Costs!$AB$19,Costs!$AB$20,Costs!$AB$11,Costs!$AB$12),Costs!$AB$11)</f>
        <v>278.88731100541622</v>
      </c>
      <c r="M458">
        <f t="shared" si="32"/>
        <v>91.042026091980119</v>
      </c>
      <c r="N458">
        <f t="shared" si="30"/>
        <v>-495.62464057468651</v>
      </c>
      <c r="O458">
        <f t="shared" si="31"/>
        <v>0.45500000000000002</v>
      </c>
    </row>
    <row r="459" spans="7:15" x14ac:dyDescent="0.2">
      <c r="G459">
        <v>456</v>
      </c>
      <c r="H459">
        <f t="shared" si="29"/>
        <v>0.45600000000000002</v>
      </c>
      <c r="I459">
        <f>IF(Price!$AB$12&gt;Price!$AB$11,BETAINV(H459,Price!$AB$19,Price!$AB$20,Price!$AB$11,Price!$AB$12),Price!$AB$11)</f>
        <v>0.98758947451982793</v>
      </c>
      <c r="J459">
        <f>IF(Weight!$AB$12&gt;Weight!$AB$11,BETAINV(H459,Weight!$AB$19,Weight!$AB$20,Weight!$AB$11,Weight!$AB$12),Weight!$AB$11)</f>
        <v>448.38824284103231</v>
      </c>
      <c r="K459">
        <f>IF(Wean!$AB$12&gt;Wean!$AB$11,BETAINV(H459,Wean!$AB$19,Wean!$AB$20,Wean!$AB$11,Wean!$AB$12),Wean!$AB$11)</f>
        <v>0.83562467523173001</v>
      </c>
      <c r="L459">
        <f>IF(Costs!$AB$12&gt;Costs!$AB$11,BETAINV(H459,Costs!$AB$19,Costs!$AB$20,Costs!$AB$11,Costs!$AB$12),Costs!$AB$11)</f>
        <v>278.95580158286373</v>
      </c>
      <c r="M459">
        <f t="shared" si="32"/>
        <v>91.078449417400293</v>
      </c>
      <c r="N459">
        <f t="shared" si="30"/>
        <v>-495.58821724926634</v>
      </c>
      <c r="O459">
        <f t="shared" si="31"/>
        <v>0.45600000000000002</v>
      </c>
    </row>
    <row r="460" spans="7:15" x14ac:dyDescent="0.2">
      <c r="G460">
        <v>457</v>
      </c>
      <c r="H460">
        <f t="shared" si="29"/>
        <v>0.45700000000000002</v>
      </c>
      <c r="I460">
        <f>IF(Price!$AB$12&gt;Price!$AB$11,BETAINV(H460,Price!$AB$19,Price!$AB$20,Price!$AB$11,Price!$AB$12),Price!$AB$11)</f>
        <v>0.98772519628532629</v>
      </c>
      <c r="J460">
        <f>IF(Weight!$AB$12&gt;Weight!$AB$11,BETAINV(H460,Weight!$AB$19,Weight!$AB$20,Weight!$AB$11,Weight!$AB$12),Weight!$AB$11)</f>
        <v>448.42498892543239</v>
      </c>
      <c r="K460">
        <f>IF(Wean!$AB$12&gt;Wean!$AB$11,BETAINV(H460,Wean!$AB$19,Wean!$AB$20,Wean!$AB$11,Wean!$AB$12),Wean!$AB$11)</f>
        <v>0.83567831275011784</v>
      </c>
      <c r="L460">
        <f>IF(Costs!$AB$12&gt;Costs!$AB$11,BETAINV(H460,Costs!$AB$19,Costs!$AB$20,Costs!$AB$11,Costs!$AB$12),Costs!$AB$11)</f>
        <v>279.02428627399382</v>
      </c>
      <c r="M460">
        <f t="shared" si="32"/>
        <v>91.114903728805302</v>
      </c>
      <c r="N460">
        <f t="shared" si="30"/>
        <v>-495.55176293786133</v>
      </c>
      <c r="O460">
        <f t="shared" si="31"/>
        <v>0.45700000000000002</v>
      </c>
    </row>
    <row r="461" spans="7:15" x14ac:dyDescent="0.2">
      <c r="G461">
        <v>458</v>
      </c>
      <c r="H461">
        <f t="shared" si="29"/>
        <v>0.45800000000000002</v>
      </c>
      <c r="I461">
        <f>IF(Price!$AB$12&gt;Price!$AB$11,BETAINV(H461,Price!$AB$19,Price!$AB$20,Price!$AB$11,Price!$AB$12),Price!$AB$11)</f>
        <v>0.98786093316368651</v>
      </c>
      <c r="J461">
        <f>IF(Weight!$AB$12&gt;Weight!$AB$11,BETAINV(H461,Weight!$AB$19,Weight!$AB$20,Weight!$AB$11,Weight!$AB$12),Weight!$AB$11)</f>
        <v>448.46172702405477</v>
      </c>
      <c r="K461">
        <f>IF(Wean!$AB$12&gt;Wean!$AB$11,BETAINV(H461,Wean!$AB$19,Wean!$AB$20,Wean!$AB$11,Wean!$AB$12),Wean!$AB$11)</f>
        <v>0.8357319678620988</v>
      </c>
      <c r="L461">
        <f>IF(Costs!$AB$12&gt;Costs!$AB$11,BETAINV(H461,Costs!$AB$19,Costs!$AB$20,Costs!$AB$11,Costs!$AB$12),Costs!$AB$11)</f>
        <v>279.09276542640396</v>
      </c>
      <c r="M461">
        <f t="shared" si="32"/>
        <v>91.15138920234142</v>
      </c>
      <c r="N461">
        <f t="shared" si="30"/>
        <v>-495.51527746432521</v>
      </c>
      <c r="O461">
        <f t="shared" si="31"/>
        <v>0.45800000000000002</v>
      </c>
    </row>
    <row r="462" spans="7:15" x14ac:dyDescent="0.2">
      <c r="G462">
        <v>459</v>
      </c>
      <c r="H462">
        <f t="shared" si="29"/>
        <v>0.45900000000000002</v>
      </c>
      <c r="I462">
        <f>IF(Price!$AB$12&gt;Price!$AB$11,BETAINV(H462,Price!$AB$19,Price!$AB$20,Price!$AB$11,Price!$AB$12),Price!$AB$11)</f>
        <v>0.98799668582048095</v>
      </c>
      <c r="J462">
        <f>IF(Weight!$AB$12&gt;Weight!$AB$11,BETAINV(H462,Weight!$AB$19,Weight!$AB$20,Weight!$AB$11,Weight!$AB$12),Weight!$AB$11)</f>
        <v>448.4984573270803</v>
      </c>
      <c r="K462">
        <f>IF(Wean!$AB$12&gt;Wean!$AB$11,BETAINV(H462,Wean!$AB$19,Wean!$AB$20,Wean!$AB$11,Wean!$AB$12),Wean!$AB$11)</f>
        <v>0.83578564082063767</v>
      </c>
      <c r="L462">
        <f>IF(Costs!$AB$12&gt;Costs!$AB$11,BETAINV(H462,Costs!$AB$19,Costs!$AB$20,Costs!$AB$11,Costs!$AB$12),Costs!$AB$11)</f>
        <v>279.1612393872964</v>
      </c>
      <c r="M462">
        <f t="shared" si="32"/>
        <v>91.187906014659347</v>
      </c>
      <c r="N462">
        <f t="shared" si="30"/>
        <v>-495.47876065200728</v>
      </c>
      <c r="O462">
        <f t="shared" si="31"/>
        <v>0.45900000000000002</v>
      </c>
    </row>
    <row r="463" spans="7:15" x14ac:dyDescent="0.2">
      <c r="G463">
        <v>460</v>
      </c>
      <c r="H463">
        <f t="shared" si="29"/>
        <v>0.46</v>
      </c>
      <c r="I463">
        <f>IF(Price!$AB$12&gt;Price!$AB$11,BETAINV(H463,Price!$AB$19,Price!$AB$20,Price!$AB$11,Price!$AB$12),Price!$AB$11)</f>
        <v>0.98813245492111923</v>
      </c>
      <c r="J463">
        <f>IF(Weight!$AB$12&gt;Weight!$AB$11,BETAINV(H463,Weight!$AB$19,Weight!$AB$20,Weight!$AB$11,Weight!$AB$12),Weight!$AB$11)</f>
        <v>448.53518002437102</v>
      </c>
      <c r="K463">
        <f>IF(Wean!$AB$12&gt;Wean!$AB$11,BETAINV(H463,Wean!$AB$19,Wean!$AB$20,Wean!$AB$11,Wean!$AB$12),Wean!$AB$11)</f>
        <v>0.8358393318788897</v>
      </c>
      <c r="L463">
        <f>IF(Costs!$AB$12&gt;Costs!$AB$11,BETAINV(H463,Costs!$AB$19,Costs!$AB$20,Costs!$AB$11,Costs!$AB$12),Costs!$AB$11)</f>
        <v>279.22970850349265</v>
      </c>
      <c r="M463">
        <f t="shared" si="32"/>
        <v>91.224454342921376</v>
      </c>
      <c r="N463">
        <f t="shared" si="30"/>
        <v>-495.44221232374525</v>
      </c>
      <c r="O463">
        <f t="shared" si="31"/>
        <v>0.46</v>
      </c>
    </row>
    <row r="464" spans="7:15" x14ac:dyDescent="0.2">
      <c r="G464">
        <v>461</v>
      </c>
      <c r="H464">
        <f t="shared" si="29"/>
        <v>0.46100000000000002</v>
      </c>
      <c r="I464">
        <f>IF(Price!$AB$12&gt;Price!$AB$11,BETAINV(H464,Price!$AB$19,Price!$AB$20,Price!$AB$11,Price!$AB$12),Price!$AB$11)</f>
        <v>0.98826824113087497</v>
      </c>
      <c r="J464">
        <f>IF(Weight!$AB$12&gt;Weight!$AB$11,BETAINV(H464,Weight!$AB$19,Weight!$AB$20,Weight!$AB$11,Weight!$AB$12),Weight!$AB$11)</f>
        <v>448.57189530547771</v>
      </c>
      <c r="K464">
        <f>IF(Wean!$AB$12&gt;Wean!$AB$11,BETAINV(H464,Wean!$AB$19,Wean!$AB$20,Wean!$AB$11,Wean!$AB$12),Wean!$AB$11)</f>
        <v>0.83589304129021003</v>
      </c>
      <c r="L464">
        <f>IF(Costs!$AB$12&gt;Costs!$AB$11,BETAINV(H464,Costs!$AB$19,Costs!$AB$20,Costs!$AB$11,Costs!$AB$12),Costs!$AB$11)</f>
        <v>279.29817312144826</v>
      </c>
      <c r="M464">
        <f t="shared" si="32"/>
        <v>91.261034364807131</v>
      </c>
      <c r="N464">
        <f t="shared" si="30"/>
        <v>-495.4056323018595</v>
      </c>
      <c r="O464">
        <f t="shared" si="31"/>
        <v>0.46100000000000002</v>
      </c>
    </row>
    <row r="465" spans="7:15" x14ac:dyDescent="0.2">
      <c r="G465">
        <v>462</v>
      </c>
      <c r="H465">
        <f t="shared" si="29"/>
        <v>0.46200000000000002</v>
      </c>
      <c r="I465">
        <f>IF(Price!$AB$12&gt;Price!$AB$11,BETAINV(H465,Price!$AB$19,Price!$AB$20,Price!$AB$11,Price!$AB$12),Price!$AB$11)</f>
        <v>0.98840404511491231</v>
      </c>
      <c r="J465">
        <f>IF(Weight!$AB$12&gt;Weight!$AB$11,BETAINV(H465,Weight!$AB$19,Weight!$AB$20,Weight!$AB$11,Weight!$AB$12),Weight!$AB$11)</f>
        <v>448.60860335964844</v>
      </c>
      <c r="K465">
        <f>IF(Wean!$AB$12&gt;Wean!$AB$11,BETAINV(H465,Wean!$AB$19,Wean!$AB$20,Wean!$AB$11,Wean!$AB$12),Wean!$AB$11)</f>
        <v>0.83594676930816347</v>
      </c>
      <c r="L465">
        <f>IF(Costs!$AB$12&gt;Costs!$AB$11,BETAINV(H465,Costs!$AB$19,Costs!$AB$20,Costs!$AB$11,Costs!$AB$12),Costs!$AB$11)</f>
        <v>279.36663358726668</v>
      </c>
      <c r="M465">
        <f t="shared" si="32"/>
        <v>91.297646258520899</v>
      </c>
      <c r="N465">
        <f t="shared" si="30"/>
        <v>-495.36902040814573</v>
      </c>
      <c r="O465">
        <f t="shared" si="31"/>
        <v>0.46200000000000002</v>
      </c>
    </row>
    <row r="466" spans="7:15" x14ac:dyDescent="0.2">
      <c r="G466">
        <v>463</v>
      </c>
      <c r="H466">
        <f t="shared" si="29"/>
        <v>0.46300000000000002</v>
      </c>
      <c r="I466">
        <f>IF(Price!$AB$12&gt;Price!$AB$11,BETAINV(H466,Price!$AB$19,Price!$AB$20,Price!$AB$11,Price!$AB$12),Price!$AB$11)</f>
        <v>0.9885398675383128</v>
      </c>
      <c r="J466">
        <f>IF(Weight!$AB$12&gt;Weight!$AB$11,BETAINV(H466,Weight!$AB$19,Weight!$AB$20,Weight!$AB$11,Weight!$AB$12),Weight!$AB$11)</f>
        <v>448.64530437583608</v>
      </c>
      <c r="K466">
        <f>IF(Wean!$AB$12&gt;Wean!$AB$11,BETAINV(H466,Wean!$AB$19,Wean!$AB$20,Wean!$AB$11,Wean!$AB$12),Wean!$AB$11)</f>
        <v>0.83600051618653459</v>
      </c>
      <c r="L466">
        <f>IF(Costs!$AB$12&gt;Costs!$AB$11,BETAINV(H466,Costs!$AB$19,Costs!$AB$20,Costs!$AB$11,Costs!$AB$12),Costs!$AB$11)</f>
        <v>279.43509024671403</v>
      </c>
      <c r="M466">
        <f t="shared" si="32"/>
        <v>91.33429020279749</v>
      </c>
      <c r="N466">
        <f t="shared" si="30"/>
        <v>-495.33237646386914</v>
      </c>
      <c r="O466">
        <f t="shared" si="31"/>
        <v>0.46300000000000002</v>
      </c>
    </row>
    <row r="467" spans="7:15" x14ac:dyDescent="0.2">
      <c r="G467">
        <v>464</v>
      </c>
      <c r="H467">
        <f t="shared" si="29"/>
        <v>0.46400000000000002</v>
      </c>
      <c r="I467">
        <f>IF(Price!$AB$12&gt;Price!$AB$11,BETAINV(H467,Price!$AB$19,Price!$AB$20,Price!$AB$11,Price!$AB$12),Price!$AB$11)</f>
        <v>0.98867570906610192</v>
      </c>
      <c r="J467">
        <f>IF(Weight!$AB$12&gt;Weight!$AB$11,BETAINV(H467,Weight!$AB$19,Weight!$AB$20,Weight!$AB$11,Weight!$AB$12),Weight!$AB$11)</f>
        <v>448.68199854270665</v>
      </c>
      <c r="K467">
        <f>IF(Wean!$AB$12&gt;Wean!$AB$11,BETAINV(H467,Wean!$AB$19,Wean!$AB$20,Wean!$AB$11,Wean!$AB$12),Wean!$AB$11)</f>
        <v>0.8360542821793373</v>
      </c>
      <c r="L467">
        <f>IF(Costs!$AB$12&gt;Costs!$AB$11,BETAINV(H467,Costs!$AB$19,Costs!$AB$20,Costs!$AB$11,Costs!$AB$12),Costs!$AB$11)</f>
        <v>279.50354344523305</v>
      </c>
      <c r="M467">
        <f t="shared" si="32"/>
        <v>91.370966376909735</v>
      </c>
      <c r="N467">
        <f t="shared" si="30"/>
        <v>-495.29570028975689</v>
      </c>
      <c r="O467">
        <f t="shared" si="31"/>
        <v>0.46400000000000002</v>
      </c>
    </row>
    <row r="468" spans="7:15" x14ac:dyDescent="0.2">
      <c r="G468">
        <v>465</v>
      </c>
      <c r="H468">
        <f t="shared" si="29"/>
        <v>0.46500000000000002</v>
      </c>
      <c r="I468">
        <f>IF(Price!$AB$12&gt;Price!$AB$11,BETAINV(H468,Price!$AB$19,Price!$AB$20,Price!$AB$11,Price!$AB$12),Price!$AB$11)</f>
        <v>0.9888115703632756</v>
      </c>
      <c r="J468">
        <f>IF(Weight!$AB$12&gt;Weight!$AB$11,BETAINV(H468,Weight!$AB$19,Weight!$AB$20,Weight!$AB$11,Weight!$AB$12),Weight!$AB$11)</f>
        <v>448.71868604864693</v>
      </c>
      <c r="K468">
        <f>IF(Wean!$AB$12&gt;Wean!$AB$11,BETAINV(H468,Wean!$AB$19,Wean!$AB$20,Wean!$AB$11,Wean!$AB$12),Wean!$AB$11)</f>
        <v>0.8361080675408249</v>
      </c>
      <c r="L468">
        <f>IF(Costs!$AB$12&gt;Costs!$AB$11,BETAINV(H468,Costs!$AB$19,Costs!$AB$20,Costs!$AB$11,Costs!$AB$12),Costs!$AB$11)</f>
        <v>279.5719935279576</v>
      </c>
      <c r="M468">
        <f t="shared" si="32"/>
        <v>91.407674960674342</v>
      </c>
      <c r="N468">
        <f t="shared" si="30"/>
        <v>-495.25899170599229</v>
      </c>
      <c r="O468">
        <f t="shared" si="31"/>
        <v>0.46500000000000002</v>
      </c>
    </row>
    <row r="469" spans="7:15" x14ac:dyDescent="0.2">
      <c r="G469">
        <v>466</v>
      </c>
      <c r="H469">
        <f t="shared" si="29"/>
        <v>0.46600000000000003</v>
      </c>
      <c r="I469">
        <f>IF(Price!$AB$12&gt;Price!$AB$11,BETAINV(H469,Price!$AB$19,Price!$AB$20,Price!$AB$11,Price!$AB$12),Price!$AB$11)</f>
        <v>0.98894745209482726</v>
      </c>
      <c r="J469">
        <f>IF(Weight!$AB$12&gt;Weight!$AB$11,BETAINV(H469,Weight!$AB$19,Weight!$AB$20,Weight!$AB$11,Weight!$AB$12),Weight!$AB$11)</f>
        <v>448.7553670817727</v>
      </c>
      <c r="K469">
        <f>IF(Wean!$AB$12&gt;Wean!$AB$11,BETAINV(H469,Wean!$AB$19,Wean!$AB$20,Wean!$AB$11,Wean!$AB$12),Wean!$AB$11)</f>
        <v>0.83616187252549956</v>
      </c>
      <c r="L469">
        <f>IF(Costs!$AB$12&gt;Costs!$AB$11,BETAINV(H469,Costs!$AB$19,Costs!$AB$20,Costs!$AB$11,Costs!$AB$12),Costs!$AB$11)</f>
        <v>279.64044083972669</v>
      </c>
      <c r="M469">
        <f t="shared" si="32"/>
        <v>91.444416134459459</v>
      </c>
      <c r="N469">
        <f t="shared" si="30"/>
        <v>-495.22225053220717</v>
      </c>
      <c r="O469">
        <f t="shared" si="31"/>
        <v>0.46600000000000003</v>
      </c>
    </row>
    <row r="470" spans="7:15" x14ac:dyDescent="0.2">
      <c r="G470">
        <v>467</v>
      </c>
      <c r="H470">
        <f t="shared" si="29"/>
        <v>0.46700000000000003</v>
      </c>
      <c r="I470">
        <f>IF(Price!$AB$12&gt;Price!$AB$11,BETAINV(H470,Price!$AB$19,Price!$AB$20,Price!$AB$11,Price!$AB$12),Price!$AB$11)</f>
        <v>0.98908335492577371</v>
      </c>
      <c r="J470">
        <f>IF(Weight!$AB$12&gt;Weight!$AB$11,BETAINV(H470,Weight!$AB$19,Weight!$AB$20,Weight!$AB$11,Weight!$AB$12),Weight!$AB$11)</f>
        <v>448.7920418299363</v>
      </c>
      <c r="K470">
        <f>IF(Wean!$AB$12&gt;Wean!$AB$11,BETAINV(H470,Wean!$AB$19,Wean!$AB$20,Wean!$AB$11,Wean!$AB$12),Wean!$AB$11)</f>
        <v>0.83621569738812263</v>
      </c>
      <c r="L470">
        <f>IF(Costs!$AB$12&gt;Costs!$AB$11,BETAINV(H470,Costs!$AB$19,Costs!$AB$20,Costs!$AB$11,Costs!$AB$12),Costs!$AB$11)</f>
        <v>279.70888572509858</v>
      </c>
      <c r="M470">
        <f t="shared" si="32"/>
        <v>91.48119007919064</v>
      </c>
      <c r="N470">
        <f t="shared" si="30"/>
        <v>-495.18547658747599</v>
      </c>
      <c r="O470">
        <f t="shared" si="31"/>
        <v>0.46700000000000003</v>
      </c>
    </row>
    <row r="471" spans="7:15" x14ac:dyDescent="0.2">
      <c r="G471">
        <v>468</v>
      </c>
      <c r="H471">
        <f t="shared" si="29"/>
        <v>0.46800000000000003</v>
      </c>
      <c r="I471">
        <f>IF(Price!$AB$12&gt;Price!$AB$11,BETAINV(H471,Price!$AB$19,Price!$AB$20,Price!$AB$11,Price!$AB$12),Price!$AB$11)</f>
        <v>0.98921927952118216</v>
      </c>
      <c r="J471">
        <f>IF(Weight!$AB$12&gt;Weight!$AB$11,BETAINV(H471,Weight!$AB$19,Weight!$AB$20,Weight!$AB$11,Weight!$AB$12),Weight!$AB$11)</f>
        <v>448.82871048073457</v>
      </c>
      <c r="K471">
        <f>IF(Wean!$AB$12&gt;Wean!$AB$11,BETAINV(H471,Wean!$AB$19,Wean!$AB$20,Wean!$AB$11,Wean!$AB$12),Wean!$AB$11)</f>
        <v>0.83626954238372408</v>
      </c>
      <c r="L471">
        <f>IF(Costs!$AB$12&gt;Costs!$AB$11,BETAINV(H471,Costs!$AB$19,Costs!$AB$20,Costs!$AB$11,Costs!$AB$12),Costs!$AB$11)</f>
        <v>279.77732852836516</v>
      </c>
      <c r="M471">
        <f t="shared" si="32"/>
        <v>91.517996976358063</v>
      </c>
      <c r="N471">
        <f t="shared" si="30"/>
        <v>-495.14866969030857</v>
      </c>
      <c r="O471">
        <f t="shared" si="31"/>
        <v>0.46800000000000003</v>
      </c>
    </row>
    <row r="472" spans="7:15" x14ac:dyDescent="0.2">
      <c r="G472">
        <v>469</v>
      </c>
      <c r="H472">
        <f t="shared" si="29"/>
        <v>0.46899999999999997</v>
      </c>
      <c r="I472">
        <f>IF(Price!$AB$12&gt;Price!$AB$11,BETAINV(H472,Price!$AB$19,Price!$AB$20,Price!$AB$11,Price!$AB$12),Price!$AB$11)</f>
        <v>0.98935522654619634</v>
      </c>
      <c r="J472">
        <f>IF(Weight!$AB$12&gt;Weight!$AB$11,BETAINV(H472,Weight!$AB$19,Weight!$AB$20,Weight!$AB$11,Weight!$AB$12),Weight!$AB$11)</f>
        <v>448.86537322151679</v>
      </c>
      <c r="K472">
        <f>IF(Wean!$AB$12&gt;Wean!$AB$11,BETAINV(H472,Wean!$AB$19,Wean!$AB$20,Wean!$AB$11,Wean!$AB$12),Wean!$AB$11)</f>
        <v>0.83632340776761249</v>
      </c>
      <c r="L472">
        <f>IF(Costs!$AB$12&gt;Costs!$AB$11,BETAINV(H472,Costs!$AB$19,Costs!$AB$20,Costs!$AB$11,Costs!$AB$12),Costs!$AB$11)</f>
        <v>279.84576959356582</v>
      </c>
      <c r="M472">
        <f t="shared" si="32"/>
        <v>91.554837008023242</v>
      </c>
      <c r="N472">
        <f t="shared" si="30"/>
        <v>-495.11182965864339</v>
      </c>
      <c r="O472">
        <f t="shared" si="31"/>
        <v>0.46899999999999997</v>
      </c>
    </row>
    <row r="473" spans="7:15" x14ac:dyDescent="0.2">
      <c r="G473">
        <v>470</v>
      </c>
      <c r="H473">
        <f t="shared" si="29"/>
        <v>0.47</v>
      </c>
      <c r="I473">
        <f>IF(Price!$AB$12&gt;Price!$AB$11,BETAINV(H473,Price!$AB$19,Price!$AB$20,Price!$AB$11,Price!$AB$12),Price!$AB$11)</f>
        <v>0.98949119666606355</v>
      </c>
      <c r="J473">
        <f>IF(Weight!$AB$12&gt;Weight!$AB$11,BETAINV(H473,Weight!$AB$19,Weight!$AB$20,Weight!$AB$11,Weight!$AB$12),Weight!$AB$11)</f>
        <v>448.90203023939227</v>
      </c>
      <c r="K473">
        <f>IF(Wean!$AB$12&gt;Wean!$AB$11,BETAINV(H473,Wean!$AB$19,Wean!$AB$20,Wean!$AB$11,Wean!$AB$12),Wean!$AB$11)</f>
        <v>0.83637729379538517</v>
      </c>
      <c r="L473">
        <f>IF(Costs!$AB$12&gt;Costs!$AB$11,BETAINV(H473,Costs!$AB$19,Costs!$AB$20,Costs!$AB$11,Costs!$AB$12),Costs!$AB$11)</f>
        <v>279.91420926450155</v>
      </c>
      <c r="M473">
        <f t="shared" si="32"/>
        <v>91.591710356825956</v>
      </c>
      <c r="N473">
        <f t="shared" si="30"/>
        <v>-495.07495630984067</v>
      </c>
      <c r="O473">
        <f t="shared" si="31"/>
        <v>0.47</v>
      </c>
    </row>
    <row r="474" spans="7:15" x14ac:dyDescent="0.2">
      <c r="G474">
        <v>471</v>
      </c>
      <c r="H474">
        <f t="shared" si="29"/>
        <v>0.47099999999999997</v>
      </c>
      <c r="I474">
        <f>IF(Price!$AB$12&gt;Price!$AB$11,BETAINV(H474,Price!$AB$19,Price!$AB$20,Price!$AB$11,Price!$AB$12),Price!$AB$11)</f>
        <v>0.98962719054616022</v>
      </c>
      <c r="J474">
        <f>IF(Weight!$AB$12&gt;Weight!$AB$11,BETAINV(H474,Weight!$AB$19,Weight!$AB$20,Weight!$AB$11,Weight!$AB$12),Weight!$AB$11)</f>
        <v>448.93868172123825</v>
      </c>
      <c r="K474">
        <f>IF(Wean!$AB$12&gt;Wean!$AB$11,BETAINV(H474,Wean!$AB$19,Wean!$AB$20,Wean!$AB$11,Wean!$AB$12),Wean!$AB$11)</f>
        <v>0.83643120072293742</v>
      </c>
      <c r="L474">
        <f>IF(Costs!$AB$12&gt;Costs!$AB$11,BETAINV(H474,Costs!$AB$19,Costs!$AB$20,Costs!$AB$11,Costs!$AB$12),Costs!$AB$11)</f>
        <v>279.98264788474887</v>
      </c>
      <c r="M474">
        <f t="shared" si="32"/>
        <v>91.62861720599102</v>
      </c>
      <c r="N474">
        <f t="shared" si="30"/>
        <v>-495.03804946067561</v>
      </c>
      <c r="O474">
        <f t="shared" si="31"/>
        <v>0.47099999999999997</v>
      </c>
    </row>
    <row r="475" spans="7:15" x14ac:dyDescent="0.2">
      <c r="G475">
        <v>472</v>
      </c>
      <c r="H475">
        <f t="shared" si="29"/>
        <v>0.47199999999999998</v>
      </c>
      <c r="I475">
        <f>IF(Price!$AB$12&gt;Price!$AB$11,BETAINV(H475,Price!$AB$19,Price!$AB$20,Price!$AB$11,Price!$AB$12),Price!$AB$11)</f>
        <v>0.9897632088520194</v>
      </c>
      <c r="J475">
        <f>IF(Weight!$AB$12&gt;Weight!$AB$11,BETAINV(H475,Weight!$AB$19,Weight!$AB$20,Weight!$AB$11,Weight!$AB$12),Weight!$AB$11)</f>
        <v>448.97532785370765</v>
      </c>
      <c r="K475">
        <f>IF(Wean!$AB$12&gt;Wean!$AB$11,BETAINV(H475,Wean!$AB$19,Wean!$AB$20,Wean!$AB$11,Wean!$AB$12),Wean!$AB$11)</f>
        <v>0.83648512880647319</v>
      </c>
      <c r="L475">
        <f>IF(Costs!$AB$12&gt;Costs!$AB$11,BETAINV(H475,Costs!$AB$19,Costs!$AB$20,Costs!$AB$11,Costs!$AB$12),Costs!$AB$11)</f>
        <v>280.0510857976742</v>
      </c>
      <c r="M475">
        <f t="shared" si="32"/>
        <v>91.665557739335156</v>
      </c>
      <c r="N475">
        <f t="shared" si="30"/>
        <v>-495.00110892733147</v>
      </c>
      <c r="O475">
        <f t="shared" si="31"/>
        <v>0.47199999999999998</v>
      </c>
    </row>
    <row r="476" spans="7:15" x14ac:dyDescent="0.2">
      <c r="G476">
        <v>473</v>
      </c>
      <c r="H476">
        <f t="shared" si="29"/>
        <v>0.47299999999999998</v>
      </c>
      <c r="I476">
        <f>IF(Price!$AB$12&gt;Price!$AB$11,BETAINV(H476,Price!$AB$19,Price!$AB$20,Price!$AB$11,Price!$AB$12),Price!$AB$11)</f>
        <v>0.98989925224935615</v>
      </c>
      <c r="J476">
        <f>IF(Weight!$AB$12&gt;Weight!$AB$11,BETAINV(H476,Weight!$AB$19,Weight!$AB$20,Weight!$AB$11,Weight!$AB$12),Weight!$AB$11)</f>
        <v>449.01196882323643</v>
      </c>
      <c r="K476">
        <f>IF(Wean!$AB$12&gt;Wean!$AB$11,BETAINV(H476,Wean!$AB$19,Wean!$AB$20,Wean!$AB$11,Wean!$AB$12),Wean!$AB$11)</f>
        <v>0.83653907830251439</v>
      </c>
      <c r="L476">
        <f>IF(Costs!$AB$12&gt;Costs!$AB$11,BETAINV(H476,Costs!$AB$19,Costs!$AB$20,Costs!$AB$11,Costs!$AB$12),Costs!$AB$11)</f>
        <v>280.11952334644729</v>
      </c>
      <c r="M476">
        <f t="shared" si="32"/>
        <v>91.702532141274105</v>
      </c>
      <c r="N476">
        <f t="shared" si="30"/>
        <v>-494.96413452539252</v>
      </c>
      <c r="O476">
        <f t="shared" si="31"/>
        <v>0.47299999999999998</v>
      </c>
    </row>
    <row r="477" spans="7:15" x14ac:dyDescent="0.2">
      <c r="G477">
        <v>474</v>
      </c>
      <c r="H477">
        <f t="shared" si="29"/>
        <v>0.47399999999999998</v>
      </c>
      <c r="I477">
        <f>IF(Price!$AB$12&gt;Price!$AB$11,BETAINV(H477,Price!$AB$19,Price!$AB$20,Price!$AB$11,Price!$AB$12),Price!$AB$11)</f>
        <v>0.99003532140409478</v>
      </c>
      <c r="J477">
        <f>IF(Weight!$AB$12&gt;Weight!$AB$11,BETAINV(H477,Weight!$AB$19,Weight!$AB$20,Weight!$AB$11,Weight!$AB$12),Weight!$AB$11)</f>
        <v>449.04860481605198</v>
      </c>
      <c r="K477">
        <f>IF(Wean!$AB$12&gt;Wean!$AB$11,BETAINV(H477,Wean!$AB$19,Wean!$AB$20,Wean!$AB$11,Wean!$AB$12),Wean!$AB$11)</f>
        <v>0.83659304946791124</v>
      </c>
      <c r="L477">
        <f>IF(Costs!$AB$12&gt;Costs!$AB$11,BETAINV(H477,Costs!$AB$19,Costs!$AB$20,Costs!$AB$11,Costs!$AB$12),Costs!$AB$11)</f>
        <v>280.18796087405553</v>
      </c>
      <c r="M477">
        <f t="shared" si="32"/>
        <v>91.739540596829784</v>
      </c>
      <c r="N477">
        <f t="shared" si="30"/>
        <v>-494.92712606983685</v>
      </c>
      <c r="O477">
        <f t="shared" si="31"/>
        <v>0.47399999999999998</v>
      </c>
    </row>
    <row r="478" spans="7:15" x14ac:dyDescent="0.2">
      <c r="G478">
        <v>475</v>
      </c>
      <c r="H478">
        <f t="shared" si="29"/>
        <v>0.47499999999999998</v>
      </c>
      <c r="I478">
        <f>IF(Price!$AB$12&gt;Price!$AB$11,BETAINV(H478,Price!$AB$19,Price!$AB$20,Price!$AB$11,Price!$AB$12),Price!$AB$11)</f>
        <v>0.99017141698239486</v>
      </c>
      <c r="J478">
        <f>IF(Weight!$AB$12&gt;Weight!$AB$11,BETAINV(H478,Weight!$AB$19,Weight!$AB$20,Weight!$AB$11,Weight!$AB$12),Weight!$AB$11)</f>
        <v>449.08523601817996</v>
      </c>
      <c r="K478">
        <f>IF(Wean!$AB$12&gt;Wean!$AB$11,BETAINV(H478,Wean!$AB$19,Wean!$AB$20,Wean!$AB$11,Wean!$AB$12),Wean!$AB$11)</f>
        <v>0.83664704255985156</v>
      </c>
      <c r="L478">
        <f>IF(Costs!$AB$12&gt;Costs!$AB$11,BETAINV(H478,Costs!$AB$19,Costs!$AB$20,Costs!$AB$11,Costs!$AB$12),Costs!$AB$11)</f>
        <v>280.25639872331766</v>
      </c>
      <c r="M478">
        <f t="shared" si="32"/>
        <v>91.776583291636598</v>
      </c>
      <c r="N478">
        <f t="shared" si="30"/>
        <v>-494.89008337503003</v>
      </c>
      <c r="O478">
        <f t="shared" si="31"/>
        <v>0.47499999999999998</v>
      </c>
    </row>
    <row r="479" spans="7:15" x14ac:dyDescent="0.2">
      <c r="G479">
        <v>476</v>
      </c>
      <c r="H479">
        <f t="shared" si="29"/>
        <v>0.47599999999999998</v>
      </c>
      <c r="I479">
        <f>IF(Price!$AB$12&gt;Price!$AB$11,BETAINV(H479,Price!$AB$19,Price!$AB$20,Price!$AB$11,Price!$AB$12),Price!$AB$11)</f>
        <v>0.99030753965067764</v>
      </c>
      <c r="J479">
        <f>IF(Weight!$AB$12&gt;Weight!$AB$11,BETAINV(H479,Weight!$AB$19,Weight!$AB$20,Weight!$AB$11,Weight!$AB$12),Weight!$AB$11)</f>
        <v>449.12186261545264</v>
      </c>
      <c r="K479">
        <f>IF(Wean!$AB$12&gt;Wean!$AB$11,BETAINV(H479,Wean!$AB$19,Wean!$AB$20,Wean!$AB$11,Wean!$AB$12),Wean!$AB$11)</f>
        <v>0.83670105783587168</v>
      </c>
      <c r="L479">
        <f>IF(Costs!$AB$12&gt;Costs!$AB$11,BETAINV(H479,Costs!$AB$19,Costs!$AB$20,Costs!$AB$11,Costs!$AB$12),Costs!$AB$11)</f>
        <v>280.32483723689779</v>
      </c>
      <c r="M479">
        <f t="shared" si="32"/>
        <v>91.81366041194957</v>
      </c>
      <c r="N479">
        <f t="shared" si="30"/>
        <v>-494.85300625471706</v>
      </c>
      <c r="O479">
        <f t="shared" si="31"/>
        <v>0.47599999999999998</v>
      </c>
    </row>
    <row r="480" spans="7:15" x14ac:dyDescent="0.2">
      <c r="G480">
        <v>477</v>
      </c>
      <c r="H480">
        <f t="shared" si="29"/>
        <v>0.47699999999999998</v>
      </c>
      <c r="I480">
        <f>IF(Price!$AB$12&gt;Price!$AB$11,BETAINV(H480,Price!$AB$19,Price!$AB$20,Price!$AB$11,Price!$AB$12),Price!$AB$11)</f>
        <v>0.99044369007565258</v>
      </c>
      <c r="J480">
        <f>IF(Weight!$AB$12&gt;Weight!$AB$11,BETAINV(H480,Weight!$AB$19,Weight!$AB$20,Weight!$AB$11,Weight!$AB$12),Weight!$AB$11)</f>
        <v>449.15848479351604</v>
      </c>
      <c r="K480">
        <f>IF(Wean!$AB$12&gt;Wean!$AB$11,BETAINV(H480,Wean!$AB$19,Wean!$AB$20,Wean!$AB$11,Wean!$AB$12),Wean!$AB$11)</f>
        <v>0.83675509555386562</v>
      </c>
      <c r="L480">
        <f>IF(Costs!$AB$12&gt;Costs!$AB$11,BETAINV(H480,Costs!$AB$19,Costs!$AB$20,Costs!$AB$11,Costs!$AB$12),Costs!$AB$11)</f>
        <v>280.39327675731914</v>
      </c>
      <c r="M480">
        <f t="shared" si="32"/>
        <v>91.850772144650591</v>
      </c>
      <c r="N480">
        <f t="shared" si="30"/>
        <v>-494.81589452201604</v>
      </c>
      <c r="O480">
        <f t="shared" si="31"/>
        <v>0.47699999999999998</v>
      </c>
    </row>
    <row r="481" spans="7:15" x14ac:dyDescent="0.2">
      <c r="G481">
        <v>478</v>
      </c>
      <c r="H481">
        <f t="shared" si="29"/>
        <v>0.47799999999999998</v>
      </c>
      <c r="I481">
        <f>IF(Price!$AB$12&gt;Price!$AB$11,BETAINV(H481,Price!$AB$19,Price!$AB$20,Price!$AB$11,Price!$AB$12),Price!$AB$11)</f>
        <v>0.99057986892434358</v>
      </c>
      <c r="J481">
        <f>IF(Weight!$AB$12&gt;Weight!$AB$11,BETAINV(H481,Weight!$AB$19,Weight!$AB$20,Weight!$AB$11,Weight!$AB$12),Weight!$AB$11)</f>
        <v>449.19510273783783</v>
      </c>
      <c r="K481">
        <f>IF(Wean!$AB$12&gt;Wean!$AB$11,BETAINV(H481,Wean!$AB$19,Wean!$AB$20,Wean!$AB$11,Wean!$AB$12),Wean!$AB$11)</f>
        <v>0.83680915597209538</v>
      </c>
      <c r="L481">
        <f>IF(Costs!$AB$12&gt;Costs!$AB$11,BETAINV(H481,Costs!$AB$19,Costs!$AB$20,Costs!$AB$11,Costs!$AB$12),Costs!$AB$11)</f>
        <v>280.46171762697799</v>
      </c>
      <c r="M481">
        <f t="shared" si="32"/>
        <v>91.887918677255982</v>
      </c>
      <c r="N481">
        <f t="shared" si="30"/>
        <v>-494.77874798941065</v>
      </c>
      <c r="O481">
        <f t="shared" si="31"/>
        <v>0.47799999999999998</v>
      </c>
    </row>
    <row r="482" spans="7:15" x14ac:dyDescent="0.2">
      <c r="G482">
        <v>479</v>
      </c>
      <c r="H482">
        <f t="shared" si="29"/>
        <v>0.47899999999999998</v>
      </c>
      <c r="I482">
        <f>IF(Price!$AB$12&gt;Price!$AB$11,BETAINV(H482,Price!$AB$19,Price!$AB$20,Price!$AB$11,Price!$AB$12),Price!$AB$11)</f>
        <v>0.99071607686411567</v>
      </c>
      <c r="J482">
        <f>IF(Weight!$AB$12&gt;Weight!$AB$11,BETAINV(H482,Weight!$AB$19,Weight!$AB$20,Weight!$AB$11,Weight!$AB$12),Weight!$AB$11)</f>
        <v>449.23171663371465</v>
      </c>
      <c r="K482">
        <f>IF(Wean!$AB$12&gt;Wean!$AB$11,BETAINV(H482,Wean!$AB$19,Wean!$AB$20,Wean!$AB$11,Wean!$AB$12),Wean!$AB$11)</f>
        <v>0.83686323934920093</v>
      </c>
      <c r="L482">
        <f>IF(Costs!$AB$12&gt;Costs!$AB$11,BETAINV(H482,Costs!$AB$19,Costs!$AB$20,Costs!$AB$11,Costs!$AB$12),Costs!$AB$11)</f>
        <v>280.53016018815737</v>
      </c>
      <c r="M482">
        <f t="shared" si="32"/>
        <v>91.925100197923541</v>
      </c>
      <c r="N482">
        <f t="shared" si="30"/>
        <v>-494.74156646874309</v>
      </c>
      <c r="O482">
        <f t="shared" si="31"/>
        <v>0.47899999999999998</v>
      </c>
    </row>
    <row r="483" spans="7:15" x14ac:dyDescent="0.2">
      <c r="G483">
        <v>480</v>
      </c>
      <c r="H483">
        <f t="shared" si="29"/>
        <v>0.48</v>
      </c>
      <c r="I483">
        <f>IF(Price!$AB$12&gt;Price!$AB$11,BETAINV(H483,Price!$AB$19,Price!$AB$20,Price!$AB$11,Price!$AB$12),Price!$AB$11)</f>
        <v>0.99085231456270106</v>
      </c>
      <c r="J483">
        <f>IF(Weight!$AB$12&gt;Weight!$AB$11,BETAINV(H483,Weight!$AB$19,Weight!$AB$20,Weight!$AB$11,Weight!$AB$12),Weight!$AB$11)</f>
        <v>449.2683266662799</v>
      </c>
      <c r="K483">
        <f>IF(Wean!$AB$12&gt;Wean!$AB$11,BETAINV(H483,Wean!$AB$19,Wean!$AB$20,Wean!$AB$11,Wean!$AB$12),Wean!$AB$11)</f>
        <v>0.8369173459442103</v>
      </c>
      <c r="L483">
        <f>IF(Costs!$AB$12&gt;Costs!$AB$11,BETAINV(H483,Costs!$AB$19,Costs!$AB$20,Costs!$AB$11,Costs!$AB$12),Costs!$AB$11)</f>
        <v>280.59860478304097</v>
      </c>
      <c r="M483">
        <f t="shared" si="32"/>
        <v>91.962316895459935</v>
      </c>
      <c r="N483">
        <f t="shared" si="30"/>
        <v>-494.70434977120669</v>
      </c>
      <c r="O483">
        <f t="shared" si="31"/>
        <v>0.48</v>
      </c>
    </row>
    <row r="484" spans="7:15" x14ac:dyDescent="0.2">
      <c r="G484">
        <v>481</v>
      </c>
      <c r="H484">
        <f t="shared" si="29"/>
        <v>0.48099999999999998</v>
      </c>
      <c r="I484">
        <f>IF(Price!$AB$12&gt;Price!$AB$11,BETAINV(H484,Price!$AB$19,Price!$AB$20,Price!$AB$11,Price!$AB$12),Price!$AB$11)</f>
        <v>0.99098858268822587</v>
      </c>
      <c r="J484">
        <f>IF(Weight!$AB$12&gt;Weight!$AB$11,BETAINV(H484,Weight!$AB$19,Weight!$AB$20,Weight!$AB$11,Weight!$AB$12),Weight!$AB$11)</f>
        <v>449.30493302051127</v>
      </c>
      <c r="K484">
        <f>IF(Wean!$AB$12&gt;Wean!$AB$11,BETAINV(H484,Wean!$AB$19,Wean!$AB$20,Wean!$AB$11,Wean!$AB$12),Wean!$AB$11)</f>
        <v>0.83697147601654942</v>
      </c>
      <c r="L484">
        <f>IF(Costs!$AB$12&gt;Costs!$AB$11,BETAINV(H484,Costs!$AB$19,Costs!$AB$20,Costs!$AB$11,Costs!$AB$12),Costs!$AB$11)</f>
        <v>280.66705175372687</v>
      </c>
      <c r="M484">
        <f t="shared" si="32"/>
        <v>91.99956895932786</v>
      </c>
      <c r="N484">
        <f t="shared" si="30"/>
        <v>-494.66709770733877</v>
      </c>
      <c r="O484">
        <f t="shared" si="31"/>
        <v>0.48099999999999998</v>
      </c>
    </row>
    <row r="485" spans="7:15" x14ac:dyDescent="0.2">
      <c r="G485">
        <v>482</v>
      </c>
      <c r="H485">
        <f t="shared" si="29"/>
        <v>0.48199999999999998</v>
      </c>
      <c r="I485">
        <f>IF(Price!$AB$12&gt;Price!$AB$11,BETAINV(H485,Price!$AB$19,Price!$AB$20,Price!$AB$11,Price!$AB$12),Price!$AB$11)</f>
        <v>0.9911248819092362</v>
      </c>
      <c r="J485">
        <f>IF(Weight!$AB$12&gt;Weight!$AB$11,BETAINV(H485,Weight!$AB$19,Weight!$AB$20,Weight!$AB$11,Weight!$AB$12),Weight!$AB$11)</f>
        <v>449.34153588123809</v>
      </c>
      <c r="K485">
        <f>IF(Wean!$AB$12&gt;Wean!$AB$11,BETAINV(H485,Wean!$AB$19,Wean!$AB$20,Wean!$AB$11,Wean!$AB$12),Wean!$AB$11)</f>
        <v>0.83702562982605255</v>
      </c>
      <c r="L485">
        <f>IF(Costs!$AB$12&gt;Costs!$AB$11,BETAINV(H485,Costs!$AB$19,Costs!$AB$20,Costs!$AB$11,Costs!$AB$12),Costs!$AB$11)</f>
        <v>280.73550144224134</v>
      </c>
      <c r="M485">
        <f t="shared" si="32"/>
        <v>92.036856579653204</v>
      </c>
      <c r="N485">
        <f t="shared" si="30"/>
        <v>-494.62981008701342</v>
      </c>
      <c r="O485">
        <f t="shared" si="31"/>
        <v>0.48199999999999998</v>
      </c>
    </row>
    <row r="486" spans="7:15" x14ac:dyDescent="0.2">
      <c r="G486">
        <v>483</v>
      </c>
      <c r="H486">
        <f t="shared" si="29"/>
        <v>0.48299999999999998</v>
      </c>
      <c r="I486">
        <f>IF(Price!$AB$12&gt;Price!$AB$11,BETAINV(H486,Price!$AB$19,Price!$AB$20,Price!$AB$11,Price!$AB$12),Price!$AB$11)</f>
        <v>0.99126121289472513</v>
      </c>
      <c r="J486">
        <f>IF(Weight!$AB$12&gt;Weight!$AB$11,BETAINV(H486,Weight!$AB$19,Weight!$AB$20,Weight!$AB$11,Weight!$AB$12),Weight!$AB$11)</f>
        <v>449.37813543314894</v>
      </c>
      <c r="K486">
        <f>IF(Wean!$AB$12&gt;Wean!$AB$11,BETAINV(H486,Wean!$AB$19,Wean!$AB$20,Wean!$AB$11,Wean!$AB$12),Wean!$AB$11)</f>
        <v>0.83707980763297207</v>
      </c>
      <c r="L486">
        <f>IF(Costs!$AB$12&gt;Costs!$AB$11,BETAINV(H486,Costs!$AB$19,Costs!$AB$20,Costs!$AB$11,Costs!$AB$12),Costs!$AB$11)</f>
        <v>280.80395419055253</v>
      </c>
      <c r="M486">
        <f t="shared" si="32"/>
        <v>92.074179947232949</v>
      </c>
      <c r="N486">
        <f t="shared" si="30"/>
        <v>-494.59248671943368</v>
      </c>
      <c r="O486">
        <f t="shared" si="31"/>
        <v>0.48299999999999998</v>
      </c>
    </row>
    <row r="487" spans="7:15" x14ac:dyDescent="0.2">
      <c r="G487">
        <v>484</v>
      </c>
      <c r="H487">
        <f t="shared" si="29"/>
        <v>0.48399999999999999</v>
      </c>
      <c r="I487">
        <f>IF(Price!$AB$12&gt;Price!$AB$11,BETAINV(H487,Price!$AB$19,Price!$AB$20,Price!$AB$11,Price!$AB$12),Price!$AB$11)</f>
        <v>0.99139757631415881</v>
      </c>
      <c r="J487">
        <f>IF(Weight!$AB$12&gt;Weight!$AB$11,BETAINV(H487,Weight!$AB$19,Weight!$AB$20,Weight!$AB$11,Weight!$AB$12),Weight!$AB$11)</f>
        <v>449.41473186079924</v>
      </c>
      <c r="K487">
        <f>IF(Wean!$AB$12&gt;Wean!$AB$11,BETAINV(H487,Wean!$AB$19,Wean!$AB$20,Wean!$AB$11,Wean!$AB$12),Wean!$AB$11)</f>
        <v>0.83713400969798868</v>
      </c>
      <c r="L487">
        <f>IF(Costs!$AB$12&gt;Costs!$AB$11,BETAINV(H487,Costs!$AB$19,Costs!$AB$20,Costs!$AB$11,Costs!$AB$12),Costs!$AB$11)</f>
        <v>280.87241034058422</v>
      </c>
      <c r="M487">
        <f t="shared" si="32"/>
        <v>92.111539253542048</v>
      </c>
      <c r="N487">
        <f t="shared" si="30"/>
        <v>-494.55512741312458</v>
      </c>
      <c r="O487">
        <f t="shared" si="31"/>
        <v>0.48399999999999999</v>
      </c>
    </row>
    <row r="488" spans="7:15" x14ac:dyDescent="0.2">
      <c r="G488">
        <v>485</v>
      </c>
      <c r="H488">
        <f t="shared" si="29"/>
        <v>0.48499999999999999</v>
      </c>
      <c r="I488">
        <f>IF(Price!$AB$12&gt;Price!$AB$11,BETAINV(H488,Price!$AB$19,Price!$AB$20,Price!$AB$11,Price!$AB$12),Price!$AB$11)</f>
        <v>0.99153397283750289</v>
      </c>
      <c r="J488">
        <f>IF(Weight!$AB$12&gt;Weight!$AB$11,BETAINV(H488,Weight!$AB$19,Weight!$AB$20,Weight!$AB$11,Weight!$AB$12),Weight!$AB$11)</f>
        <v>449.45132534861852</v>
      </c>
      <c r="K488">
        <f>IF(Wean!$AB$12&gt;Wean!$AB$11,BETAINV(H488,Wean!$AB$19,Wean!$AB$20,Wean!$AB$11,Wean!$AB$12),Wean!$AB$11)</f>
        <v>0.83718823628222161</v>
      </c>
      <c r="L488">
        <f>IF(Costs!$AB$12&gt;Costs!$AB$11,BETAINV(H488,Costs!$AB$19,Costs!$AB$20,Costs!$AB$11,Costs!$AB$12),Costs!$AB$11)</f>
        <v>280.94087023422958</v>
      </c>
      <c r="M488">
        <f t="shared" si="32"/>
        <v>92.148934690741044</v>
      </c>
      <c r="N488">
        <f t="shared" si="30"/>
        <v>-494.51773197592559</v>
      </c>
      <c r="O488">
        <f t="shared" si="31"/>
        <v>0.48499999999999999</v>
      </c>
    </row>
    <row r="489" spans="7:15" x14ac:dyDescent="0.2">
      <c r="G489">
        <v>486</v>
      </c>
      <c r="H489">
        <f t="shared" si="29"/>
        <v>0.48599999999999999</v>
      </c>
      <c r="I489">
        <f>IF(Price!$AB$12&gt;Price!$AB$11,BETAINV(H489,Price!$AB$19,Price!$AB$20,Price!$AB$11,Price!$AB$12),Price!$AB$11)</f>
        <v>0.99167040313524935</v>
      </c>
      <c r="J489">
        <f>IF(Weight!$AB$12&gt;Weight!$AB$11,BETAINV(H489,Weight!$AB$19,Weight!$AB$20,Weight!$AB$11,Weight!$AB$12),Weight!$AB$11)</f>
        <v>449.48791608091807</v>
      </c>
      <c r="K489">
        <f>IF(Wean!$AB$12&gt;Wean!$AB$11,BETAINV(H489,Wean!$AB$19,Wean!$AB$20,Wean!$AB$11,Wean!$AB$12),Wean!$AB$11)</f>
        <v>0.83724248764723885</v>
      </c>
      <c r="L489">
        <f>IF(Costs!$AB$12&gt;Costs!$AB$11,BETAINV(H489,Costs!$AB$19,Costs!$AB$20,Costs!$AB$11,Costs!$AB$12),Costs!$AB$11)</f>
        <v>281.00933421336492</v>
      </c>
      <c r="M489">
        <f t="shared" si="32"/>
        <v>92.186366451683682</v>
      </c>
      <c r="N489">
        <f t="shared" si="30"/>
        <v>-494.48030021498295</v>
      </c>
      <c r="O489">
        <f t="shared" si="31"/>
        <v>0.48599999999999999</v>
      </c>
    </row>
    <row r="490" spans="7:15" x14ac:dyDescent="0.2">
      <c r="G490">
        <v>487</v>
      </c>
      <c r="H490">
        <f t="shared" si="29"/>
        <v>0.48699999999999999</v>
      </c>
      <c r="I490">
        <f>IF(Price!$AB$12&gt;Price!$AB$11,BETAINV(H490,Price!$AB$19,Price!$AB$20,Price!$AB$11,Price!$AB$12),Price!$AB$11)</f>
        <v>0.99180686787844252</v>
      </c>
      <c r="J490">
        <f>IF(Weight!$AB$12&gt;Weight!$AB$11,BETAINV(H490,Weight!$AB$19,Weight!$AB$20,Weight!$AB$11,Weight!$AB$12),Weight!$AB$11)</f>
        <v>449.52450424189846</v>
      </c>
      <c r="K490">
        <f>IF(Wean!$AB$12&gt;Wean!$AB$11,BETAINV(H490,Wean!$AB$19,Wean!$AB$20,Wean!$AB$11,Wean!$AB$12),Wean!$AB$11)</f>
        <v>0.83729676405506726</v>
      </c>
      <c r="L490">
        <f>IF(Costs!$AB$12&gt;Costs!$AB$11,BETAINV(H490,Costs!$AB$19,Costs!$AB$20,Costs!$AB$11,Costs!$AB$12),Costs!$AB$11)</f>
        <v>281.07780261986335</v>
      </c>
      <c r="M490">
        <f t="shared" si="32"/>
        <v>92.223834729924363</v>
      </c>
      <c r="N490">
        <f t="shared" si="30"/>
        <v>-494.44283193674227</v>
      </c>
      <c r="O490">
        <f t="shared" si="31"/>
        <v>0.48699999999999999</v>
      </c>
    </row>
    <row r="491" spans="7:15" x14ac:dyDescent="0.2">
      <c r="G491">
        <v>488</v>
      </c>
      <c r="H491">
        <f t="shared" si="29"/>
        <v>0.48799999999999999</v>
      </c>
      <c r="I491">
        <f>IF(Price!$AB$12&gt;Price!$AB$11,BETAINV(H491,Price!$AB$19,Price!$AB$20,Price!$AB$11,Price!$AB$12),Price!$AB$11)</f>
        <v>0.99194336773870639</v>
      </c>
      <c r="J491">
        <f>IF(Weight!$AB$12&gt;Weight!$AB$11,BETAINV(H491,Weight!$AB$19,Weight!$AB$20,Weight!$AB$11,Weight!$AB$12),Weight!$AB$11)</f>
        <v>449.56109001565659</v>
      </c>
      <c r="K491">
        <f>IF(Wean!$AB$12&gt;Wean!$AB$11,BETAINV(H491,Wean!$AB$19,Wean!$AB$20,Wean!$AB$11,Wean!$AB$12),Wean!$AB$11)</f>
        <v>0.83735106576820284</v>
      </c>
      <c r="L491">
        <f>IF(Costs!$AB$12&gt;Costs!$AB$11,BETAINV(H491,Costs!$AB$19,Costs!$AB$20,Costs!$AB$11,Costs!$AB$12),Costs!$AB$11)</f>
        <v>281.1462757956084</v>
      </c>
      <c r="M491">
        <f t="shared" si="32"/>
        <v>92.261339719725811</v>
      </c>
      <c r="N491">
        <f t="shared" si="30"/>
        <v>-494.40532694694082</v>
      </c>
      <c r="O491">
        <f t="shared" si="31"/>
        <v>0.48799999999999999</v>
      </c>
    </row>
    <row r="492" spans="7:15" x14ac:dyDescent="0.2">
      <c r="G492">
        <v>489</v>
      </c>
      <c r="H492">
        <f t="shared" si="29"/>
        <v>0.48899999999999999</v>
      </c>
      <c r="I492">
        <f>IF(Price!$AB$12&gt;Price!$AB$11,BETAINV(H492,Price!$AB$19,Price!$AB$20,Price!$AB$11,Price!$AB$12),Price!$AB$11)</f>
        <v>0.99207990338827068</v>
      </c>
      <c r="J492">
        <f>IF(Weight!$AB$12&gt;Weight!$AB$11,BETAINV(H492,Weight!$AB$19,Weight!$AB$20,Weight!$AB$11,Weight!$AB$12),Weight!$AB$11)</f>
        <v>449.59767358619365</v>
      </c>
      <c r="K492">
        <f>IF(Wean!$AB$12&gt;Wean!$AB$11,BETAINV(H492,Wean!$AB$19,Wean!$AB$20,Wean!$AB$11,Wean!$AB$12),Wean!$AB$11)</f>
        <v>0.83740539304962103</v>
      </c>
      <c r="L492">
        <f>IF(Costs!$AB$12&gt;Costs!$AB$11,BETAINV(H492,Costs!$AB$19,Costs!$AB$20,Costs!$AB$11,Costs!$AB$12),Costs!$AB$11)</f>
        <v>281.21475408250808</v>
      </c>
      <c r="M492">
        <f t="shared" si="32"/>
        <v>92.298881616066637</v>
      </c>
      <c r="N492">
        <f t="shared" si="30"/>
        <v>-494.36778505059999</v>
      </c>
      <c r="O492">
        <f t="shared" si="31"/>
        <v>0.48899999999999999</v>
      </c>
    </row>
    <row r="493" spans="7:15" x14ac:dyDescent="0.2">
      <c r="G493">
        <v>490</v>
      </c>
      <c r="H493">
        <f t="shared" si="29"/>
        <v>0.49</v>
      </c>
      <c r="I493">
        <f>IF(Price!$AB$12&gt;Price!$AB$11,BETAINV(H493,Price!$AB$19,Price!$AB$20,Price!$AB$11,Price!$AB$12),Price!$AB$11)</f>
        <v>0.99221647549999736</v>
      </c>
      <c r="J493">
        <f>IF(Weight!$AB$12&gt;Weight!$AB$11,BETAINV(H493,Weight!$AB$19,Weight!$AB$20,Weight!$AB$11,Weight!$AB$12),Weight!$AB$11)</f>
        <v>449.63425513742214</v>
      </c>
      <c r="K493">
        <f>IF(Wean!$AB$12&gt;Wean!$AB$11,BETAINV(H493,Wean!$AB$19,Wean!$AB$20,Wean!$AB$11,Wean!$AB$12),Wean!$AB$11)</f>
        <v>0.83745974616278673</v>
      </c>
      <c r="L493">
        <f>IF(Costs!$AB$12&gt;Costs!$AB$11,BETAINV(H493,Costs!$AB$19,Costs!$AB$20,Costs!$AB$11,Costs!$AB$12),Costs!$AB$11)</f>
        <v>281.28323782250794</v>
      </c>
      <c r="M493">
        <f t="shared" si="32"/>
        <v>92.33646061464907</v>
      </c>
      <c r="N493">
        <f t="shared" si="30"/>
        <v>-494.33020605201756</v>
      </c>
      <c r="O493">
        <f t="shared" si="31"/>
        <v>0.49</v>
      </c>
    </row>
    <row r="494" spans="7:15" x14ac:dyDescent="0.2">
      <c r="G494">
        <v>491</v>
      </c>
      <c r="H494">
        <f t="shared" si="29"/>
        <v>0.49099999999999999</v>
      </c>
      <c r="I494">
        <f>IF(Price!$AB$12&gt;Price!$AB$11,BETAINV(H494,Price!$AB$19,Price!$AB$20,Price!$AB$11,Price!$AB$12),Price!$AB$11)</f>
        <v>0.9923530847474078</v>
      </c>
      <c r="J494">
        <f>IF(Weight!$AB$12&gt;Weight!$AB$11,BETAINV(H494,Weight!$AB$19,Weight!$AB$20,Weight!$AB$11,Weight!$AB$12),Weight!$AB$11)</f>
        <v>449.67083485317352</v>
      </c>
      <c r="K494">
        <f>IF(Wean!$AB$12&gt;Wean!$AB$11,BETAINV(H494,Wean!$AB$19,Wean!$AB$20,Wean!$AB$11,Wean!$AB$12),Wean!$AB$11)</f>
        <v>0.83751412537166536</v>
      </c>
      <c r="L494">
        <f>IF(Costs!$AB$12&gt;Costs!$AB$11,BETAINV(H494,Costs!$AB$19,Costs!$AB$20,Costs!$AB$11,Costs!$AB$12),Costs!$AB$11)</f>
        <v>281.35172735760534</v>
      </c>
      <c r="M494">
        <f t="shared" si="32"/>
        <v>92.374076911906911</v>
      </c>
      <c r="N494">
        <f t="shared" si="30"/>
        <v>-494.29258975475972</v>
      </c>
      <c r="O494">
        <f t="shared" si="31"/>
        <v>0.49099999999999999</v>
      </c>
    </row>
    <row r="495" spans="7:15" x14ac:dyDescent="0.2">
      <c r="G495">
        <v>492</v>
      </c>
      <c r="H495">
        <f t="shared" si="29"/>
        <v>0.49199999999999999</v>
      </c>
      <c r="I495">
        <f>IF(Price!$AB$12&gt;Price!$AB$11,BETAINV(H495,Price!$AB$19,Price!$AB$20,Price!$AB$11,Price!$AB$12),Price!$AB$11)</f>
        <v>0.99248973180470945</v>
      </c>
      <c r="J495">
        <f>IF(Weight!$AB$12&gt;Weight!$AB$11,BETAINV(H495,Weight!$AB$19,Weight!$AB$20,Weight!$AB$11,Weight!$AB$12),Weight!$AB$11)</f>
        <v>449.70741291720537</v>
      </c>
      <c r="K495">
        <f>IF(Wean!$AB$12&gt;Wean!$AB$11,BETAINV(H495,Wean!$AB$19,Wean!$AB$20,Wean!$AB$11,Wean!$AB$12),Wean!$AB$11)</f>
        <v>0.83756853094073236</v>
      </c>
      <c r="L495">
        <f>IF(Costs!$AB$12&gt;Costs!$AB$11,BETAINV(H495,Costs!$AB$19,Costs!$AB$20,Costs!$AB$11,Costs!$AB$12),Costs!$AB$11)</f>
        <v>281.420223029863</v>
      </c>
      <c r="M495">
        <f t="shared" si="32"/>
        <v>92.411730705012872</v>
      </c>
      <c r="N495">
        <f t="shared" si="30"/>
        <v>-494.25493596165376</v>
      </c>
      <c r="O495">
        <f t="shared" si="31"/>
        <v>0.49199999999999999</v>
      </c>
    </row>
    <row r="496" spans="7:15" x14ac:dyDescent="0.2">
      <c r="G496">
        <v>493</v>
      </c>
      <c r="H496">
        <f t="shared" si="29"/>
        <v>0.49299999999999999</v>
      </c>
      <c r="I496">
        <f>IF(Price!$AB$12&gt;Price!$AB$11,BETAINV(H496,Price!$AB$19,Price!$AB$20,Price!$AB$11,Price!$AB$12),Price!$AB$11)</f>
        <v>0.99262641734682189</v>
      </c>
      <c r="J496">
        <f>IF(Weight!$AB$12&gt;Weight!$AB$11,BETAINV(H496,Weight!$AB$19,Weight!$AB$20,Weight!$AB$11,Weight!$AB$12),Weight!$AB$11)</f>
        <v>449.74398951320904</v>
      </c>
      <c r="K496">
        <f>IF(Wean!$AB$12&gt;Wean!$AB$11,BETAINV(H496,Wean!$AB$19,Wean!$AB$20,Wean!$AB$11,Wean!$AB$12),Wean!$AB$11)</f>
        <v>0.83762296313498408</v>
      </c>
      <c r="L496">
        <f>IF(Costs!$AB$12&gt;Costs!$AB$11,BETAINV(H496,Costs!$AB$19,Costs!$AB$20,Costs!$AB$11,Costs!$AB$12),Costs!$AB$11)</f>
        <v>281.48872518142241</v>
      </c>
      <c r="M496">
        <f t="shared" si="32"/>
        <v>92.449422191886867</v>
      </c>
      <c r="N496">
        <f t="shared" si="30"/>
        <v>-494.21724447477976</v>
      </c>
      <c r="O496">
        <f t="shared" si="31"/>
        <v>0.49299999999999999</v>
      </c>
    </row>
    <row r="497" spans="7:15" x14ac:dyDescent="0.2">
      <c r="G497">
        <v>494</v>
      </c>
      <c r="H497">
        <f t="shared" si="29"/>
        <v>0.49399999999999999</v>
      </c>
      <c r="I497">
        <f>IF(Price!$AB$12&gt;Price!$AB$11,BETAINV(H497,Price!$AB$19,Price!$AB$20,Price!$AB$11,Price!$AB$12),Price!$AB$11)</f>
        <v>0.99276314204940452</v>
      </c>
      <c r="J497">
        <f>IF(Weight!$AB$12&gt;Weight!$AB$11,BETAINV(H497,Weight!$AB$19,Weight!$AB$20,Weight!$AB$11,Weight!$AB$12),Weight!$AB$11)</f>
        <v>449.78056482481702</v>
      </c>
      <c r="K497">
        <f>IF(Wean!$AB$12&gt;Wean!$AB$11,BETAINV(H497,Wean!$AB$19,Wean!$AB$20,Wean!$AB$11,Wean!$AB$12),Wean!$AB$11)</f>
        <v>0.83767742221994823</v>
      </c>
      <c r="L497">
        <f>IF(Costs!$AB$12&gt;Costs!$AB$11,BETAINV(H497,Costs!$AB$19,Costs!$AB$20,Costs!$AB$11,Costs!$AB$12),Costs!$AB$11)</f>
        <v>281.55723415451786</v>
      </c>
      <c r="M497">
        <f t="shared" si="32"/>
        <v>92.48715157120381</v>
      </c>
      <c r="N497">
        <f t="shared" si="30"/>
        <v>-494.17951509546282</v>
      </c>
      <c r="O497">
        <f t="shared" si="31"/>
        <v>0.49399999999999999</v>
      </c>
    </row>
    <row r="498" spans="7:15" x14ac:dyDescent="0.2">
      <c r="G498">
        <v>495</v>
      </c>
      <c r="H498">
        <f t="shared" si="29"/>
        <v>0.495</v>
      </c>
      <c r="I498">
        <f>IF(Price!$AB$12&gt;Price!$AB$11,BETAINV(H498,Price!$AB$19,Price!$AB$20,Price!$AB$11,Price!$AB$12),Price!$AB$11)</f>
        <v>0.99289990658888294</v>
      </c>
      <c r="J498">
        <f>IF(Weight!$AB$12&gt;Weight!$AB$11,BETAINV(H498,Weight!$AB$19,Weight!$AB$20,Weight!$AB$11,Weight!$AB$12),Weight!$AB$11)</f>
        <v>449.81713903561007</v>
      </c>
      <c r="K498">
        <f>IF(Wean!$AB$12&gt;Wean!$AB$11,BETAINV(H498,Wean!$AB$19,Wean!$AB$20,Wean!$AB$11,Wean!$AB$12),Wean!$AB$11)</f>
        <v>0.83773190846169421</v>
      </c>
      <c r="L498">
        <f>IF(Costs!$AB$12&gt;Costs!$AB$11,BETAINV(H498,Costs!$AB$19,Costs!$AB$20,Costs!$AB$11,Costs!$AB$12),Costs!$AB$11)</f>
        <v>281.62575029149002</v>
      </c>
      <c r="M498">
        <f t="shared" si="32"/>
        <v>92.52491904240145</v>
      </c>
      <c r="N498">
        <f t="shared" si="30"/>
        <v>-494.14174762426518</v>
      </c>
      <c r="O498">
        <f t="shared" si="31"/>
        <v>0.495</v>
      </c>
    </row>
    <row r="499" spans="7:15" x14ac:dyDescent="0.2">
      <c r="G499">
        <v>496</v>
      </c>
      <c r="H499">
        <f t="shared" si="29"/>
        <v>0.496</v>
      </c>
      <c r="I499">
        <f>IF(Price!$AB$12&gt;Price!$AB$11,BETAINV(H499,Price!$AB$19,Price!$AB$20,Price!$AB$11,Price!$AB$12),Price!$AB$11)</f>
        <v>0.99303671164247587</v>
      </c>
      <c r="J499">
        <f>IF(Weight!$AB$12&gt;Weight!$AB$11,BETAINV(H499,Weight!$AB$19,Weight!$AB$20,Weight!$AB$11,Weight!$AB$12),Weight!$AB$11)</f>
        <v>449.85371232912485</v>
      </c>
      <c r="K499">
        <f>IF(Wean!$AB$12&gt;Wean!$AB$11,BETAINV(H499,Wean!$AB$19,Wean!$AB$20,Wean!$AB$11,Wean!$AB$12),Wean!$AB$11)</f>
        <v>0.83778642212684351</v>
      </c>
      <c r="L499">
        <f>IF(Costs!$AB$12&gt;Costs!$AB$11,BETAINV(H499,Costs!$AB$19,Costs!$AB$20,Costs!$AB$11,Costs!$AB$12),Costs!$AB$11)</f>
        <v>281.69427393479953</v>
      </c>
      <c r="M499">
        <f t="shared" si="32"/>
        <v>92.562724805688504</v>
      </c>
      <c r="N499">
        <f t="shared" si="30"/>
        <v>-494.10394186097813</v>
      </c>
      <c r="O499">
        <f t="shared" si="31"/>
        <v>0.496</v>
      </c>
    </row>
    <row r="500" spans="7:15" x14ac:dyDescent="0.2">
      <c r="G500">
        <v>497</v>
      </c>
      <c r="H500">
        <f t="shared" si="29"/>
        <v>0.497</v>
      </c>
      <c r="I500">
        <f>IF(Price!$AB$12&gt;Price!$AB$11,BETAINV(H500,Price!$AB$19,Price!$AB$20,Price!$AB$11,Price!$AB$12),Price!$AB$11)</f>
        <v>0.99317355788822248</v>
      </c>
      <c r="J500">
        <f>IF(Weight!$AB$12&gt;Weight!$AB$11,BETAINV(H500,Weight!$AB$19,Weight!$AB$20,Weight!$AB$11,Weight!$AB$12),Weight!$AB$11)</f>
        <v>449.89028488886112</v>
      </c>
      <c r="K500">
        <f>IF(Wean!$AB$12&gt;Wean!$AB$11,BETAINV(H500,Wean!$AB$19,Wean!$AB$20,Wean!$AB$11,Wean!$AB$12),Wean!$AB$11)</f>
        <v>0.83784096348258064</v>
      </c>
      <c r="L500">
        <f>IF(Costs!$AB$12&gt;Costs!$AB$11,BETAINV(H500,Costs!$AB$19,Costs!$AB$20,Costs!$AB$11,Costs!$AB$12),Costs!$AB$11)</f>
        <v>281.76280542704103</v>
      </c>
      <c r="M500">
        <f t="shared" si="32"/>
        <v>92.600569062052557</v>
      </c>
      <c r="N500">
        <f t="shared" si="30"/>
        <v>-494.06609760461407</v>
      </c>
      <c r="O500">
        <f t="shared" si="31"/>
        <v>0.497</v>
      </c>
    </row>
    <row r="501" spans="7:15" x14ac:dyDescent="0.2">
      <c r="G501">
        <v>498</v>
      </c>
      <c r="H501">
        <f t="shared" si="29"/>
        <v>0.498</v>
      </c>
      <c r="I501">
        <f>IF(Price!$AB$12&gt;Price!$AB$11,BETAINV(H501,Price!$AB$19,Price!$AB$20,Price!$AB$11,Price!$AB$12),Price!$AB$11)</f>
        <v>0.99331044600500884</v>
      </c>
      <c r="J501">
        <f>IF(Weight!$AB$12&gt;Weight!$AB$11,BETAINV(H501,Weight!$AB$19,Weight!$AB$20,Weight!$AB$11,Weight!$AB$12),Weight!$AB$11)</f>
        <v>449.92685689828932</v>
      </c>
      <c r="K501">
        <f>IF(Wean!$AB$12&gt;Wean!$AB$11,BETAINV(H501,Wean!$AB$19,Wean!$AB$20,Wean!$AB$11,Wean!$AB$12),Wean!$AB$11)</f>
        <v>0.8378955327966634</v>
      </c>
      <c r="L501">
        <f>IF(Costs!$AB$12&gt;Costs!$AB$11,BETAINV(H501,Costs!$AB$19,Costs!$AB$20,Costs!$AB$11,Costs!$AB$12),Costs!$AB$11)</f>
        <v>281.83134511095648</v>
      </c>
      <c r="M501">
        <f t="shared" si="32"/>
        <v>92.638452013268477</v>
      </c>
      <c r="N501">
        <f t="shared" si="30"/>
        <v>-494.02821465339815</v>
      </c>
      <c r="O501">
        <f t="shared" si="31"/>
        <v>0.498</v>
      </c>
    </row>
    <row r="502" spans="7:15" x14ac:dyDescent="0.2">
      <c r="G502">
        <v>499</v>
      </c>
      <c r="H502">
        <f t="shared" si="29"/>
        <v>0.499</v>
      </c>
      <c r="I502">
        <f>IF(Price!$AB$12&gt;Price!$AB$11,BETAINV(H502,Price!$AB$19,Price!$AB$20,Price!$AB$11,Price!$AB$12),Price!$AB$11)</f>
        <v>0.99344737667259531</v>
      </c>
      <c r="J502">
        <f>IF(Weight!$AB$12&gt;Weight!$AB$11,BETAINV(H502,Weight!$AB$19,Weight!$AB$20,Weight!$AB$11,Weight!$AB$12),Weight!$AB$11)</f>
        <v>449.96342854085776</v>
      </c>
      <c r="K502">
        <f>IF(Wean!$AB$12&gt;Wean!$AB$11,BETAINV(H502,Wean!$AB$19,Wean!$AB$20,Wean!$AB$11,Wean!$AB$12),Wean!$AB$11)</f>
        <v>0.8379501303374336</v>
      </c>
      <c r="L502">
        <f>IF(Costs!$AB$12&gt;Costs!$AB$11,BETAINV(H502,Costs!$AB$19,Costs!$AB$20,Costs!$AB$11,Costs!$AB$12),Costs!$AB$11)</f>
        <v>281.89989332944907</v>
      </c>
      <c r="M502">
        <f t="shared" si="32"/>
        <v>92.676373861906484</v>
      </c>
      <c r="N502">
        <f t="shared" si="30"/>
        <v>-493.99029280476014</v>
      </c>
      <c r="O502">
        <f t="shared" si="31"/>
        <v>0.499</v>
      </c>
    </row>
    <row r="503" spans="7:15" x14ac:dyDescent="0.2">
      <c r="G503">
        <v>500</v>
      </c>
      <c r="H503">
        <f t="shared" si="29"/>
        <v>0.5</v>
      </c>
      <c r="I503">
        <f>IF(Price!$AB$12&gt;Price!$AB$11,BETAINV(H503,Price!$AB$19,Price!$AB$20,Price!$AB$11,Price!$AB$12),Price!$AB$11)</f>
        <v>0.99358435057164396</v>
      </c>
      <c r="J503">
        <f>IF(Weight!$AB$12&gt;Weight!$AB$11,BETAINV(H503,Weight!$AB$19,Weight!$AB$20,Weight!$AB$11,Weight!$AB$12),Weight!$AB$11)</f>
        <v>450</v>
      </c>
      <c r="K503">
        <f>IF(Wean!$AB$12&gt;Wean!$AB$11,BETAINV(H503,Wean!$AB$19,Wean!$AB$20,Wean!$AB$11,Wean!$AB$12),Wean!$AB$11)</f>
        <v>0.83800475637382787</v>
      </c>
      <c r="L503">
        <f>IF(Costs!$AB$12&gt;Costs!$AB$11,BETAINV(H503,Costs!$AB$19,Costs!$AB$20,Costs!$AB$11,Costs!$AB$12),Costs!$AB$11)</f>
        <v>281.9684504255971</v>
      </c>
      <c r="M503">
        <f t="shared" si="32"/>
        <v>92.714334811340223</v>
      </c>
      <c r="N503">
        <f t="shared" si="30"/>
        <v>-493.95233185532641</v>
      </c>
      <c r="O503">
        <f t="shared" si="31"/>
        <v>0.5</v>
      </c>
    </row>
    <row r="504" spans="7:15" x14ac:dyDescent="0.2">
      <c r="G504">
        <v>501</v>
      </c>
      <c r="H504">
        <f t="shared" si="29"/>
        <v>0.501</v>
      </c>
      <c r="I504">
        <f>IF(Price!$AB$12&gt;Price!$AB$11,BETAINV(H504,Price!$AB$19,Price!$AB$20,Price!$AB$11,Price!$AB$12),Price!$AB$11)</f>
        <v>0.99372136838374492</v>
      </c>
      <c r="J504">
        <f>IF(Weight!$AB$12&gt;Weight!$AB$11,BETAINV(H504,Weight!$AB$19,Weight!$AB$20,Weight!$AB$11,Weight!$AB$12),Weight!$AB$11)</f>
        <v>450.03657145914224</v>
      </c>
      <c r="K504">
        <f>IF(Wean!$AB$12&gt;Wean!$AB$11,BETAINV(H504,Wean!$AB$19,Wean!$AB$20,Wean!$AB$11,Wean!$AB$12),Wean!$AB$11)</f>
        <v>0.83805941117538807</v>
      </c>
      <c r="L504">
        <f>IF(Costs!$AB$12&gt;Costs!$AB$11,BETAINV(H504,Costs!$AB$19,Costs!$AB$20,Costs!$AB$11,Costs!$AB$12),Costs!$AB$11)</f>
        <v>282.03701674266745</v>
      </c>
      <c r="M504">
        <f t="shared" si="32"/>
        <v>92.752335065755119</v>
      </c>
      <c r="N504">
        <f t="shared" si="30"/>
        <v>-493.91433160091151</v>
      </c>
      <c r="O504">
        <f t="shared" si="31"/>
        <v>0.501</v>
      </c>
    </row>
    <row r="505" spans="7:15" x14ac:dyDescent="0.2">
      <c r="G505">
        <v>502</v>
      </c>
      <c r="H505">
        <f t="shared" si="29"/>
        <v>0.502</v>
      </c>
      <c r="I505">
        <f>IF(Price!$AB$12&gt;Price!$AB$11,BETAINV(H505,Price!$AB$19,Price!$AB$20,Price!$AB$11,Price!$AB$12),Price!$AB$11)</f>
        <v>0.99385843079144476</v>
      </c>
      <c r="J505">
        <f>IF(Weight!$AB$12&gt;Weight!$AB$11,BETAINV(H505,Weight!$AB$19,Weight!$AB$20,Weight!$AB$11,Weight!$AB$12),Weight!$AB$11)</f>
        <v>450.07314310171063</v>
      </c>
      <c r="K505">
        <f>IF(Wean!$AB$12&gt;Wean!$AB$11,BETAINV(H505,Wean!$AB$19,Wean!$AB$20,Wean!$AB$11,Wean!$AB$12),Wean!$AB$11)</f>
        <v>0.83811409501227252</v>
      </c>
      <c r="L505">
        <f>IF(Costs!$AB$12&gt;Costs!$AB$11,BETAINV(H505,Costs!$AB$19,Costs!$AB$20,Costs!$AB$11,Costs!$AB$12),Costs!$AB$11)</f>
        <v>282.10559262412949</v>
      </c>
      <c r="M505">
        <f t="shared" si="32"/>
        <v>92.790374830157134</v>
      </c>
      <c r="N505">
        <f t="shared" si="30"/>
        <v>-493.87629183650949</v>
      </c>
      <c r="O505">
        <f t="shared" si="31"/>
        <v>0.502</v>
      </c>
    </row>
    <row r="506" spans="7:15" x14ac:dyDescent="0.2">
      <c r="G506">
        <v>503</v>
      </c>
      <c r="H506">
        <f t="shared" si="29"/>
        <v>0.503</v>
      </c>
      <c r="I506">
        <f>IF(Price!$AB$12&gt;Price!$AB$11,BETAINV(H506,Price!$AB$19,Price!$AB$20,Price!$AB$11,Price!$AB$12),Price!$AB$11)</f>
        <v>0.99399553847827316</v>
      </c>
      <c r="J506">
        <f>IF(Weight!$AB$12&gt;Weight!$AB$11,BETAINV(H506,Weight!$AB$19,Weight!$AB$20,Weight!$AB$11,Weight!$AB$12),Weight!$AB$11)</f>
        <v>450.10971511113888</v>
      </c>
      <c r="K506">
        <f>IF(Wean!$AB$12&gt;Wean!$AB$11,BETAINV(H506,Wean!$AB$19,Wean!$AB$20,Wean!$AB$11,Wean!$AB$12),Wean!$AB$11)</f>
        <v>0.83816880815526629</v>
      </c>
      <c r="L506">
        <f>IF(Costs!$AB$12&gt;Costs!$AB$11,BETAINV(H506,Costs!$AB$19,Costs!$AB$20,Costs!$AB$11,Costs!$AB$12),Costs!$AB$11)</f>
        <v>282.17417841366893</v>
      </c>
      <c r="M506">
        <f t="shared" si="32"/>
        <v>92.828454310380607</v>
      </c>
      <c r="N506">
        <f t="shared" si="30"/>
        <v>-493.83821235628602</v>
      </c>
      <c r="O506">
        <f t="shared" si="31"/>
        <v>0.503</v>
      </c>
    </row>
    <row r="507" spans="7:15" x14ac:dyDescent="0.2">
      <c r="G507">
        <v>504</v>
      </c>
      <c r="H507">
        <f t="shared" si="29"/>
        <v>0.504</v>
      </c>
      <c r="I507">
        <f>IF(Price!$AB$12&gt;Price!$AB$11,BETAINV(H507,Price!$AB$19,Price!$AB$20,Price!$AB$11,Price!$AB$12),Price!$AB$11)</f>
        <v>0.9941326921287702</v>
      </c>
      <c r="J507">
        <f>IF(Weight!$AB$12&gt;Weight!$AB$11,BETAINV(H507,Weight!$AB$19,Weight!$AB$20,Weight!$AB$11,Weight!$AB$12),Weight!$AB$11)</f>
        <v>450.14628767087515</v>
      </c>
      <c r="K507">
        <f>IF(Wean!$AB$12&gt;Wean!$AB$11,BETAINV(H507,Wean!$AB$19,Wean!$AB$20,Wean!$AB$11,Wean!$AB$12),Wean!$AB$11)</f>
        <v>0.83822355087579259</v>
      </c>
      <c r="L507">
        <f>IF(Costs!$AB$12&gt;Costs!$AB$11,BETAINV(H507,Costs!$AB$19,Costs!$AB$20,Costs!$AB$11,Costs!$AB$12),Costs!$AB$11)</f>
        <v>282.24277445520147</v>
      </c>
      <c r="M507">
        <f t="shared" si="32"/>
        <v>92.866573713097068</v>
      </c>
      <c r="N507">
        <f t="shared" si="30"/>
        <v>-493.80009295356956</v>
      </c>
      <c r="O507">
        <f t="shared" si="31"/>
        <v>0.504</v>
      </c>
    </row>
    <row r="508" spans="7:15" x14ac:dyDescent="0.2">
      <c r="G508">
        <v>505</v>
      </c>
      <c r="H508">
        <f t="shared" si="29"/>
        <v>0.505</v>
      </c>
      <c r="I508">
        <f>IF(Price!$AB$12&gt;Price!$AB$11,BETAINV(H508,Price!$AB$19,Price!$AB$20,Price!$AB$11,Price!$AB$12),Price!$AB$11)</f>
        <v>0.99426989242851449</v>
      </c>
      <c r="J508">
        <f>IF(Weight!$AB$12&gt;Weight!$AB$11,BETAINV(H508,Weight!$AB$19,Weight!$AB$20,Weight!$AB$11,Weight!$AB$12),Weight!$AB$11)</f>
        <v>450.18286096438993</v>
      </c>
      <c r="K508">
        <f>IF(Wean!$AB$12&gt;Wean!$AB$11,BETAINV(H508,Wean!$AB$19,Wean!$AB$20,Wean!$AB$11,Wean!$AB$12),Wean!$AB$11)</f>
        <v>0.83827832344592323</v>
      </c>
      <c r="L508">
        <f>IF(Costs!$AB$12&gt;Costs!$AB$11,BETAINV(H508,Costs!$AB$19,Costs!$AB$20,Costs!$AB$11,Costs!$AB$12),Costs!$AB$11)</f>
        <v>282.31138109288679</v>
      </c>
      <c r="M508">
        <f t="shared" si="32"/>
        <v>92.904733245823763</v>
      </c>
      <c r="N508">
        <f t="shared" si="30"/>
        <v>-493.76193342084287</v>
      </c>
      <c r="O508">
        <f t="shared" si="31"/>
        <v>0.505</v>
      </c>
    </row>
    <row r="509" spans="7:15" x14ac:dyDescent="0.2">
      <c r="G509">
        <v>506</v>
      </c>
      <c r="H509">
        <f t="shared" si="29"/>
        <v>0.50600000000000001</v>
      </c>
      <c r="I509">
        <f>IF(Price!$AB$12&gt;Price!$AB$11,BETAINV(H509,Price!$AB$19,Price!$AB$20,Price!$AB$11,Price!$AB$12),Price!$AB$11)</f>
        <v>0.99440714006415032</v>
      </c>
      <c r="J509">
        <f>IF(Weight!$AB$12&gt;Weight!$AB$11,BETAINV(H509,Weight!$AB$19,Weight!$AB$20,Weight!$AB$11,Weight!$AB$12),Weight!$AB$11)</f>
        <v>450.21943517518298</v>
      </c>
      <c r="K509">
        <f>IF(Wean!$AB$12&gt;Wean!$AB$11,BETAINV(H509,Wean!$AB$19,Wean!$AB$20,Wean!$AB$11,Wean!$AB$12),Wean!$AB$11)</f>
        <v>0.83833312613838984</v>
      </c>
      <c r="L509">
        <f>IF(Costs!$AB$12&gt;Costs!$AB$11,BETAINV(H509,Costs!$AB$19,Costs!$AB$20,Costs!$AB$11,Costs!$AB$12),Costs!$AB$11)</f>
        <v>282.37999867114218</v>
      </c>
      <c r="M509">
        <f t="shared" si="32"/>
        <v>92.942933116932181</v>
      </c>
      <c r="N509">
        <f t="shared" si="30"/>
        <v>-493.72373354973445</v>
      </c>
      <c r="O509">
        <f t="shared" si="31"/>
        <v>0.50600000000000001</v>
      </c>
    </row>
    <row r="510" spans="7:15" x14ac:dyDescent="0.2">
      <c r="G510">
        <v>507</v>
      </c>
      <c r="H510">
        <f t="shared" si="29"/>
        <v>0.50700000000000001</v>
      </c>
      <c r="I510">
        <f>IF(Price!$AB$12&gt;Price!$AB$11,BETAINV(H510,Price!$AB$19,Price!$AB$20,Price!$AB$11,Price!$AB$12),Price!$AB$11)</f>
        <v>0.99454443572341533</v>
      </c>
      <c r="J510">
        <f>IF(Weight!$AB$12&gt;Weight!$AB$11,BETAINV(H510,Weight!$AB$19,Weight!$AB$20,Weight!$AB$11,Weight!$AB$12),Weight!$AB$11)</f>
        <v>450.25601048679096</v>
      </c>
      <c r="K510">
        <f>IF(Wean!$AB$12&gt;Wean!$AB$11,BETAINV(H510,Wean!$AB$19,Wean!$AB$20,Wean!$AB$11,Wean!$AB$12),Wean!$AB$11)</f>
        <v>0.8383879592265947</v>
      </c>
      <c r="L510">
        <f>IF(Costs!$AB$12&gt;Costs!$AB$11,BETAINV(H510,Costs!$AB$19,Costs!$AB$20,Costs!$AB$11,Costs!$AB$12),Costs!$AB$11)</f>
        <v>282.44862753465645</v>
      </c>
      <c r="M510">
        <f t="shared" si="32"/>
        <v>92.981173535656751</v>
      </c>
      <c r="N510">
        <f t="shared" si="30"/>
        <v>-493.68549313100988</v>
      </c>
      <c r="O510">
        <f t="shared" si="31"/>
        <v>0.50700000000000001</v>
      </c>
    </row>
    <row r="511" spans="7:15" x14ac:dyDescent="0.2">
      <c r="G511">
        <v>508</v>
      </c>
      <c r="H511">
        <f t="shared" si="29"/>
        <v>0.50800000000000001</v>
      </c>
      <c r="I511">
        <f>IF(Price!$AB$12&gt;Price!$AB$11,BETAINV(H511,Price!$AB$19,Price!$AB$20,Price!$AB$11,Price!$AB$12),Price!$AB$11)</f>
        <v>0.99468178009516839</v>
      </c>
      <c r="J511">
        <f>IF(Weight!$AB$12&gt;Weight!$AB$11,BETAINV(H511,Weight!$AB$19,Weight!$AB$20,Weight!$AB$11,Weight!$AB$12),Weight!$AB$11)</f>
        <v>450.29258708279463</v>
      </c>
      <c r="K511">
        <f>IF(Wean!$AB$12&gt;Wean!$AB$11,BETAINV(H511,Wean!$AB$19,Wean!$AB$20,Wean!$AB$11,Wean!$AB$12),Wean!$AB$11)</f>
        <v>0.83844282298462214</v>
      </c>
      <c r="L511">
        <f>IF(Costs!$AB$12&gt;Costs!$AB$11,BETAINV(H511,Costs!$AB$19,Costs!$AB$20,Costs!$AB$11,Costs!$AB$12),Costs!$AB$11)</f>
        <v>282.51726802840403</v>
      </c>
      <c r="M511">
        <f t="shared" si="32"/>
        <v>93.019454712103595</v>
      </c>
      <c r="N511">
        <f t="shared" si="30"/>
        <v>-493.64721195456303</v>
      </c>
      <c r="O511">
        <f t="shared" si="31"/>
        <v>0.50800000000000001</v>
      </c>
    </row>
    <row r="512" spans="7:15" x14ac:dyDescent="0.2">
      <c r="G512">
        <v>509</v>
      </c>
      <c r="H512">
        <f t="shared" si="29"/>
        <v>0.50900000000000001</v>
      </c>
      <c r="I512">
        <f>IF(Price!$AB$12&gt;Price!$AB$11,BETAINV(H512,Price!$AB$19,Price!$AB$20,Price!$AB$11,Price!$AB$12),Price!$AB$11)</f>
        <v>0.99481917386941732</v>
      </c>
      <c r="J512">
        <f>IF(Weight!$AB$12&gt;Weight!$AB$11,BETAINV(H512,Weight!$AB$19,Weight!$AB$20,Weight!$AB$11,Weight!$AB$12),Weight!$AB$11)</f>
        <v>450.32916514682648</v>
      </c>
      <c r="K512">
        <f>IF(Wean!$AB$12&gt;Wean!$AB$11,BETAINV(H512,Wean!$AB$19,Wean!$AB$20,Wean!$AB$11,Wean!$AB$12),Wean!$AB$11)</f>
        <v>0.83849771768724912</v>
      </c>
      <c r="L512">
        <f>IF(Costs!$AB$12&gt;Costs!$AB$11,BETAINV(H512,Costs!$AB$19,Costs!$AB$20,Costs!$AB$11,Costs!$AB$12),Costs!$AB$11)</f>
        <v>282.58592049765844</v>
      </c>
      <c r="M512">
        <f t="shared" si="32"/>
        <v>93.057776857259569</v>
      </c>
      <c r="N512">
        <f t="shared" si="30"/>
        <v>-493.60888980940706</v>
      </c>
      <c r="O512">
        <f t="shared" si="31"/>
        <v>0.50900000000000001</v>
      </c>
    </row>
    <row r="513" spans="7:15" x14ac:dyDescent="0.2">
      <c r="G513">
        <v>510</v>
      </c>
      <c r="H513">
        <f t="shared" si="29"/>
        <v>0.51</v>
      </c>
      <c r="I513">
        <f>IF(Price!$AB$12&gt;Price!$AB$11,BETAINV(H513,Price!$AB$19,Price!$AB$20,Price!$AB$11,Price!$AB$12),Price!$AB$11)</f>
        <v>0.99495661773734723</v>
      </c>
      <c r="J513">
        <f>IF(Weight!$AB$12&gt;Weight!$AB$11,BETAINV(H513,Weight!$AB$19,Weight!$AB$20,Weight!$AB$11,Weight!$AB$12),Weight!$AB$11)</f>
        <v>450.36574486257786</v>
      </c>
      <c r="K513">
        <f>IF(Wean!$AB$12&gt;Wean!$AB$11,BETAINV(H513,Wean!$AB$19,Wean!$AB$20,Wean!$AB$11,Wean!$AB$12),Wean!$AB$11)</f>
        <v>0.83855264360995707</v>
      </c>
      <c r="L513">
        <f>IF(Costs!$AB$12&gt;Costs!$AB$11,BETAINV(H513,Costs!$AB$19,Costs!$AB$20,Costs!$AB$11,Costs!$AB$12),Costs!$AB$11)</f>
        <v>282.65458528800684</v>
      </c>
      <c r="M513">
        <f t="shared" si="32"/>
        <v>93.0961401830005</v>
      </c>
      <c r="N513">
        <f t="shared" si="30"/>
        <v>-493.57052648366613</v>
      </c>
      <c r="O513">
        <f t="shared" si="31"/>
        <v>0.51</v>
      </c>
    </row>
    <row r="514" spans="7:15" x14ac:dyDescent="0.2">
      <c r="G514">
        <v>511</v>
      </c>
      <c r="H514">
        <f t="shared" si="29"/>
        <v>0.51100000000000001</v>
      </c>
      <c r="I514">
        <f>IF(Price!$AB$12&gt;Price!$AB$11,BETAINV(H514,Price!$AB$19,Price!$AB$20,Price!$AB$11,Price!$AB$12),Price!$AB$11)</f>
        <v>0.99509411239134793</v>
      </c>
      <c r="J514">
        <f>IF(Weight!$AB$12&gt;Weight!$AB$11,BETAINV(H514,Weight!$AB$19,Weight!$AB$20,Weight!$AB$11,Weight!$AB$12),Weight!$AB$11)</f>
        <v>450.40232641380635</v>
      </c>
      <c r="K514">
        <f>IF(Wean!$AB$12&gt;Wean!$AB$11,BETAINV(H514,Wean!$AB$19,Wean!$AB$20,Wean!$AB$11,Wean!$AB$12),Wean!$AB$11)</f>
        <v>0.83860760102894261</v>
      </c>
      <c r="L514">
        <f>IF(Costs!$AB$12&gt;Costs!$AB$11,BETAINV(H514,Costs!$AB$19,Costs!$AB$20,Costs!$AB$11,Costs!$AB$12),Costs!$AB$11)</f>
        <v>282.72326274536323</v>
      </c>
      <c r="M514">
        <f t="shared" si="32"/>
        <v>93.134544902101027</v>
      </c>
      <c r="N514">
        <f t="shared" si="30"/>
        <v>-493.5321217645656</v>
      </c>
      <c r="O514">
        <f t="shared" si="31"/>
        <v>0.51100000000000001</v>
      </c>
    </row>
    <row r="515" spans="7:15" x14ac:dyDescent="0.2">
      <c r="G515">
        <v>512</v>
      </c>
      <c r="H515">
        <f t="shared" si="29"/>
        <v>0.51200000000000001</v>
      </c>
      <c r="I515">
        <f>IF(Price!$AB$12&gt;Price!$AB$11,BETAINV(H515,Price!$AB$19,Price!$AB$20,Price!$AB$11,Price!$AB$12),Price!$AB$11)</f>
        <v>0.99523165852504247</v>
      </c>
      <c r="J515">
        <f>IF(Weight!$AB$12&gt;Weight!$AB$11,BETAINV(H515,Weight!$AB$19,Weight!$AB$20,Weight!$AB$11,Weight!$AB$12),Weight!$AB$11)</f>
        <v>450.43890998434341</v>
      </c>
      <c r="K515">
        <f>IF(Wean!$AB$12&gt;Wean!$AB$11,BETAINV(H515,Wean!$AB$19,Wean!$AB$20,Wean!$AB$11,Wean!$AB$12),Wean!$AB$11)</f>
        <v>0.83866259022112866</v>
      </c>
      <c r="L515">
        <f>IF(Costs!$AB$12&gt;Costs!$AB$11,BETAINV(H515,Costs!$AB$19,Costs!$AB$20,Costs!$AB$11,Costs!$AB$12),Costs!$AB$11)</f>
        <v>282.79195321598309</v>
      </c>
      <c r="M515">
        <f t="shared" si="32"/>
        <v>93.172991228242552</v>
      </c>
      <c r="N515">
        <f t="shared" si="30"/>
        <v>-493.49367543842408</v>
      </c>
      <c r="O515">
        <f t="shared" si="31"/>
        <v>0.51200000000000001</v>
      </c>
    </row>
    <row r="516" spans="7:15" x14ac:dyDescent="0.2">
      <c r="G516">
        <v>513</v>
      </c>
      <c r="H516">
        <f t="shared" ref="H516:H579" si="33">G516/1000</f>
        <v>0.51300000000000001</v>
      </c>
      <c r="I516">
        <f>IF(Price!$AB$12&gt;Price!$AB$11,BETAINV(H516,Price!$AB$19,Price!$AB$20,Price!$AB$11,Price!$AB$12),Price!$AB$11)</f>
        <v>0.99536925683331556</v>
      </c>
      <c r="J516">
        <f>IF(Weight!$AB$12&gt;Weight!$AB$11,BETAINV(H516,Weight!$AB$19,Weight!$AB$20,Weight!$AB$11,Weight!$AB$12),Weight!$AB$11)</f>
        <v>450.47549575810154</v>
      </c>
      <c r="K516">
        <f>IF(Wean!$AB$12&gt;Wean!$AB$11,BETAINV(H516,Wean!$AB$19,Wean!$AB$20,Wean!$AB$11,Wean!$AB$12),Wean!$AB$11)</f>
        <v>0.83871761146417656</v>
      </c>
      <c r="L516">
        <f>IF(Costs!$AB$12&gt;Costs!$AB$11,BETAINV(H516,Costs!$AB$19,Costs!$AB$20,Costs!$AB$11,Costs!$AB$12),Costs!$AB$11)</f>
        <v>282.86065704647694</v>
      </c>
      <c r="M516">
        <f t="shared" si="32"/>
        <v>93.21147937602359</v>
      </c>
      <c r="N516">
        <f t="shared" ref="N516:N579" si="34">M516-$E$40-$E$43</f>
        <v>-493.45518729064304</v>
      </c>
      <c r="O516">
        <f t="shared" ref="O516:O579" si="35">H516</f>
        <v>0.51300000000000001</v>
      </c>
    </row>
    <row r="517" spans="7:15" x14ac:dyDescent="0.2">
      <c r="G517">
        <v>514</v>
      </c>
      <c r="H517">
        <f t="shared" si="33"/>
        <v>0.51400000000000001</v>
      </c>
      <c r="I517">
        <f>IF(Price!$AB$12&gt;Price!$AB$11,BETAINV(H517,Price!$AB$19,Price!$AB$20,Price!$AB$11,Price!$AB$12),Price!$AB$11)</f>
        <v>0.99550690801234121</v>
      </c>
      <c r="J517">
        <f>IF(Weight!$AB$12&gt;Weight!$AB$11,BETAINV(H517,Weight!$AB$19,Weight!$AB$20,Weight!$AB$11,Weight!$AB$12),Weight!$AB$11)</f>
        <v>450.51208391908187</v>
      </c>
      <c r="K517">
        <f>IF(Wean!$AB$12&gt;Wean!$AB$11,BETAINV(H517,Wean!$AB$19,Wean!$AB$20,Wean!$AB$11,Wean!$AB$12),Wean!$AB$11)</f>
        <v>0.83877266503649672</v>
      </c>
      <c r="L517">
        <f>IF(Costs!$AB$12&gt;Costs!$AB$11,BETAINV(H517,Costs!$AB$19,Costs!$AB$20,Costs!$AB$11,Costs!$AB$12),Costs!$AB$11)</f>
        <v>282.92937458382488</v>
      </c>
      <c r="M517">
        <f t="shared" ref="M517:M580" si="36">I517*J517*K517-L517</f>
        <v>93.250009560967385</v>
      </c>
      <c r="N517">
        <f t="shared" si="34"/>
        <v>-493.41665710569924</v>
      </c>
      <c r="O517">
        <f t="shared" si="35"/>
        <v>0.51400000000000001</v>
      </c>
    </row>
    <row r="518" spans="7:15" x14ac:dyDescent="0.2">
      <c r="G518">
        <v>515</v>
      </c>
      <c r="H518">
        <f t="shared" si="33"/>
        <v>0.51500000000000001</v>
      </c>
      <c r="I518">
        <f>IF(Price!$AB$12&gt;Price!$AB$11,BETAINV(H518,Price!$AB$19,Price!$AB$20,Price!$AB$11,Price!$AB$12),Price!$AB$11)</f>
        <v>0.99564461275961191</v>
      </c>
      <c r="J518">
        <f>IF(Weight!$AB$12&gt;Weight!$AB$11,BETAINV(H518,Weight!$AB$19,Weight!$AB$20,Weight!$AB$11,Weight!$AB$12),Weight!$AB$11)</f>
        <v>450.54867465138148</v>
      </c>
      <c r="K518">
        <f>IF(Wean!$AB$12&gt;Wean!$AB$11,BETAINV(H518,Wean!$AB$19,Wean!$AB$20,Wean!$AB$11,Wean!$AB$12),Wean!$AB$11)</f>
        <v>0.83882775121726072</v>
      </c>
      <c r="L518">
        <f>IF(Costs!$AB$12&gt;Costs!$AB$11,BETAINV(H518,Costs!$AB$19,Costs!$AB$20,Costs!$AB$11,Costs!$AB$12),Costs!$AB$11)</f>
        <v>282.99810617538998</v>
      </c>
      <c r="M518">
        <f t="shared" si="36"/>
        <v>93.288581999533051</v>
      </c>
      <c r="N518">
        <f t="shared" si="34"/>
        <v>-493.37808466713358</v>
      </c>
      <c r="O518">
        <f t="shared" si="35"/>
        <v>0.51500000000000001</v>
      </c>
    </row>
    <row r="519" spans="7:15" x14ac:dyDescent="0.2">
      <c r="G519">
        <v>516</v>
      </c>
      <c r="H519">
        <f t="shared" si="33"/>
        <v>0.51600000000000001</v>
      </c>
      <c r="I519">
        <f>IF(Price!$AB$12&gt;Price!$AB$11,BETAINV(H519,Price!$AB$19,Price!$AB$20,Price!$AB$11,Price!$AB$12),Price!$AB$11)</f>
        <v>0.99578237177396689</v>
      </c>
      <c r="J519">
        <f>IF(Weight!$AB$12&gt;Weight!$AB$11,BETAINV(H519,Weight!$AB$19,Weight!$AB$20,Weight!$AB$11,Weight!$AB$12),Weight!$AB$11)</f>
        <v>450.58526813920076</v>
      </c>
      <c r="K519">
        <f>IF(Wean!$AB$12&gt;Wean!$AB$11,BETAINV(H519,Wean!$AB$19,Wean!$AB$20,Wean!$AB$11,Wean!$AB$12),Wean!$AB$11)</f>
        <v>0.83888287028641195</v>
      </c>
      <c r="L519">
        <f>IF(Costs!$AB$12&gt;Costs!$AB$11,BETAINV(H519,Costs!$AB$19,Costs!$AB$20,Costs!$AB$11,Costs!$AB$12),Costs!$AB$11)</f>
        <v>283.06685216893311</v>
      </c>
      <c r="M519">
        <f t="shared" si="36"/>
        <v>93.32719690912279</v>
      </c>
      <c r="N519">
        <f t="shared" si="34"/>
        <v>-493.33946975754384</v>
      </c>
      <c r="O519">
        <f t="shared" si="35"/>
        <v>0.51600000000000001</v>
      </c>
    </row>
    <row r="520" spans="7:15" x14ac:dyDescent="0.2">
      <c r="G520">
        <v>517</v>
      </c>
      <c r="H520">
        <f t="shared" si="33"/>
        <v>0.51700000000000002</v>
      </c>
      <c r="I520">
        <f>IF(Price!$AB$12&gt;Price!$AB$11,BETAINV(H520,Price!$AB$19,Price!$AB$20,Price!$AB$11,Price!$AB$12),Price!$AB$11)</f>
        <v>0.99592018575562069</v>
      </c>
      <c r="J520">
        <f>IF(Weight!$AB$12&gt;Weight!$AB$11,BETAINV(H520,Weight!$AB$19,Weight!$AB$20,Weight!$AB$11,Weight!$AB$12),Weight!$AB$11)</f>
        <v>450.62186456685106</v>
      </c>
      <c r="K520">
        <f>IF(Wean!$AB$12&gt;Wean!$AB$11,BETAINV(H520,Wean!$AB$19,Wean!$AB$20,Wean!$AB$11,Wean!$AB$12),Wean!$AB$11)</f>
        <v>0.8389380225246782</v>
      </c>
      <c r="L520">
        <f>IF(Costs!$AB$12&gt;Costs!$AB$11,BETAINV(H520,Costs!$AB$19,Costs!$AB$20,Costs!$AB$11,Costs!$AB$12),Costs!$AB$11)</f>
        <v>283.13561291262664</v>
      </c>
      <c r="M520">
        <f t="shared" si="36"/>
        <v>93.365854508092752</v>
      </c>
      <c r="N520">
        <f t="shared" si="34"/>
        <v>-493.30081215857388</v>
      </c>
      <c r="O520">
        <f t="shared" si="35"/>
        <v>0.51700000000000002</v>
      </c>
    </row>
    <row r="521" spans="7:15" x14ac:dyDescent="0.2">
      <c r="G521">
        <v>518</v>
      </c>
      <c r="H521">
        <f t="shared" si="33"/>
        <v>0.51800000000000002</v>
      </c>
      <c r="I521">
        <f>IF(Price!$AB$12&gt;Price!$AB$11,BETAINV(H521,Price!$AB$19,Price!$AB$20,Price!$AB$11,Price!$AB$12),Price!$AB$11)</f>
        <v>0.99605805540619219</v>
      </c>
      <c r="J521">
        <f>IF(Weight!$AB$12&gt;Weight!$AB$11,BETAINV(H521,Weight!$AB$19,Weight!$AB$20,Weight!$AB$11,Weight!$AB$12),Weight!$AB$11)</f>
        <v>450.65846411876191</v>
      </c>
      <c r="K521">
        <f>IF(Wean!$AB$12&gt;Wean!$AB$11,BETAINV(H521,Wean!$AB$19,Wean!$AB$20,Wean!$AB$11,Wean!$AB$12),Wean!$AB$11)</f>
        <v>0.8389932082135827</v>
      </c>
      <c r="L521">
        <f>IF(Costs!$AB$12&gt;Costs!$AB$11,BETAINV(H521,Costs!$AB$19,Costs!$AB$20,Costs!$AB$11,Costs!$AB$12),Costs!$AB$11)</f>
        <v>283.20438875506875</v>
      </c>
      <c r="M521">
        <f t="shared" si="36"/>
        <v>93.404555015762071</v>
      </c>
      <c r="N521">
        <f t="shared" si="34"/>
        <v>-493.26211165090456</v>
      </c>
      <c r="O521">
        <f t="shared" si="35"/>
        <v>0.51800000000000002</v>
      </c>
    </row>
    <row r="522" spans="7:15" x14ac:dyDescent="0.2">
      <c r="G522">
        <v>519</v>
      </c>
      <c r="H522">
        <f t="shared" si="33"/>
        <v>0.51900000000000002</v>
      </c>
      <c r="I522">
        <f>IF(Price!$AB$12&gt;Price!$AB$11,BETAINV(H522,Price!$AB$19,Price!$AB$20,Price!$AB$11,Price!$AB$12),Price!$AB$11)</f>
        <v>0.99619598142873333</v>
      </c>
      <c r="J522">
        <f>IF(Weight!$AB$12&gt;Weight!$AB$11,BETAINV(H522,Weight!$AB$19,Weight!$AB$20,Weight!$AB$11,Weight!$AB$12),Weight!$AB$11)</f>
        <v>450.69506697948873</v>
      </c>
      <c r="K522">
        <f>IF(Wean!$AB$12&gt;Wean!$AB$11,BETAINV(H522,Wean!$AB$19,Wean!$AB$20,Wean!$AB$11,Wean!$AB$12),Wean!$AB$11)</f>
        <v>0.83904842763545584</v>
      </c>
      <c r="L522">
        <f>IF(Costs!$AB$12&gt;Costs!$AB$11,BETAINV(H522,Costs!$AB$19,Costs!$AB$20,Costs!$AB$11,Costs!$AB$12),Costs!$AB$11)</f>
        <v>283.27318004529764</v>
      </c>
      <c r="M522">
        <f t="shared" si="36"/>
        <v>93.443298652422243</v>
      </c>
      <c r="N522">
        <f t="shared" si="34"/>
        <v>-493.22336801424439</v>
      </c>
      <c r="O522">
        <f t="shared" si="35"/>
        <v>0.51900000000000002</v>
      </c>
    </row>
    <row r="523" spans="7:15" x14ac:dyDescent="0.2">
      <c r="G523">
        <v>520</v>
      </c>
      <c r="H523">
        <f t="shared" si="33"/>
        <v>0.52</v>
      </c>
      <c r="I523">
        <f>IF(Price!$AB$12&gt;Price!$AB$11,BETAINV(H523,Price!$AB$19,Price!$AB$20,Price!$AB$11,Price!$AB$12),Price!$AB$11)</f>
        <v>0.99633396452775846</v>
      </c>
      <c r="J523">
        <f>IF(Weight!$AB$12&gt;Weight!$AB$11,BETAINV(H523,Weight!$AB$19,Weight!$AB$20,Weight!$AB$11,Weight!$AB$12),Weight!$AB$11)</f>
        <v>450.7316733337201</v>
      </c>
      <c r="K523">
        <f>IF(Wean!$AB$12&gt;Wean!$AB$11,BETAINV(H523,Wean!$AB$19,Wean!$AB$20,Wean!$AB$11,Wean!$AB$12),Wean!$AB$11)</f>
        <v>0.83910368107344735</v>
      </c>
      <c r="L523">
        <f>IF(Costs!$AB$12&gt;Costs!$AB$11,BETAINV(H523,Costs!$AB$19,Costs!$AB$20,Costs!$AB$11,Costs!$AB$12),Costs!$AB$11)</f>
        <v>283.34198713280591</v>
      </c>
      <c r="M523">
        <f t="shared" si="36"/>
        <v>93.482085639346792</v>
      </c>
      <c r="N523">
        <f t="shared" si="34"/>
        <v>-493.18458102731984</v>
      </c>
      <c r="O523">
        <f t="shared" si="35"/>
        <v>0.52</v>
      </c>
    </row>
    <row r="524" spans="7:15" x14ac:dyDescent="0.2">
      <c r="G524">
        <v>521</v>
      </c>
      <c r="H524">
        <f t="shared" si="33"/>
        <v>0.52100000000000002</v>
      </c>
      <c r="I524">
        <f>IF(Price!$AB$12&gt;Price!$AB$11,BETAINV(H524,Price!$AB$19,Price!$AB$20,Price!$AB$11,Price!$AB$12),Price!$AB$11)</f>
        <v>0.99647200540927316</v>
      </c>
      <c r="J524">
        <f>IF(Weight!$AB$12&gt;Weight!$AB$11,BETAINV(H524,Weight!$AB$19,Weight!$AB$20,Weight!$AB$11,Weight!$AB$12),Weight!$AB$11)</f>
        <v>450.76828336628535</v>
      </c>
      <c r="K524">
        <f>IF(Wean!$AB$12&gt;Wean!$AB$11,BETAINV(H524,Wean!$AB$19,Wean!$AB$20,Wean!$AB$11,Wean!$AB$12),Wean!$AB$11)</f>
        <v>0.83915896881153784</v>
      </c>
      <c r="L524">
        <f>IF(Costs!$AB$12&gt;Costs!$AB$11,BETAINV(H524,Costs!$AB$19,Costs!$AB$20,Costs!$AB$11,Costs!$AB$12),Costs!$AB$11)</f>
        <v>283.41081036755486</v>
      </c>
      <c r="M524">
        <f t="shared" si="36"/>
        <v>93.52091619880099</v>
      </c>
      <c r="N524">
        <f t="shared" si="34"/>
        <v>-493.14575046786564</v>
      </c>
      <c r="O524">
        <f t="shared" si="35"/>
        <v>0.52100000000000002</v>
      </c>
    </row>
    <row r="525" spans="7:15" x14ac:dyDescent="0.2">
      <c r="G525">
        <v>522</v>
      </c>
      <c r="H525">
        <f t="shared" si="33"/>
        <v>0.52200000000000002</v>
      </c>
      <c r="I525">
        <f>IF(Price!$AB$12&gt;Price!$AB$11,BETAINV(H525,Price!$AB$19,Price!$AB$20,Price!$AB$11,Price!$AB$12),Price!$AB$11)</f>
        <v>0.99661010478080347</v>
      </c>
      <c r="J525">
        <f>IF(Weight!$AB$12&gt;Weight!$AB$11,BETAINV(H525,Weight!$AB$19,Weight!$AB$20,Weight!$AB$11,Weight!$AB$12),Weight!$AB$11)</f>
        <v>450.80489726216217</v>
      </c>
      <c r="K525">
        <f>IF(Wean!$AB$12&gt;Wean!$AB$11,BETAINV(H525,Wean!$AB$19,Wean!$AB$20,Wean!$AB$11,Wean!$AB$12),Wean!$AB$11)</f>
        <v>0.83921429113455048</v>
      </c>
      <c r="L525">
        <f>IF(Costs!$AB$12&gt;Costs!$AB$11,BETAINV(H525,Costs!$AB$19,Costs!$AB$20,Costs!$AB$11,Costs!$AB$12),Costs!$AB$11)</f>
        <v>283.47965009998853</v>
      </c>
      <c r="M525">
        <f t="shared" si="36"/>
        <v>93.559790554051744</v>
      </c>
      <c r="N525">
        <f t="shared" si="34"/>
        <v>-493.10687611261488</v>
      </c>
      <c r="O525">
        <f t="shared" si="35"/>
        <v>0.52200000000000002</v>
      </c>
    </row>
    <row r="526" spans="7:15" x14ac:dyDescent="0.2">
      <c r="G526">
        <v>523</v>
      </c>
      <c r="H526">
        <f t="shared" si="33"/>
        <v>0.52300000000000002</v>
      </c>
      <c r="I526">
        <f>IF(Price!$AB$12&gt;Price!$AB$11,BETAINV(H526,Price!$AB$19,Price!$AB$20,Price!$AB$11,Price!$AB$12),Price!$AB$11)</f>
        <v>0.99674826335142597</v>
      </c>
      <c r="J526">
        <f>IF(Weight!$AB$12&gt;Weight!$AB$11,BETAINV(H526,Weight!$AB$19,Weight!$AB$20,Weight!$AB$11,Weight!$AB$12),Weight!$AB$11)</f>
        <v>450.84151520648396</v>
      </c>
      <c r="K526">
        <f>IF(Wean!$AB$12&gt;Wean!$AB$11,BETAINV(H526,Wean!$AB$19,Wean!$AB$20,Wean!$AB$11,Wean!$AB$12),Wean!$AB$11)</f>
        <v>0.83926964832816375</v>
      </c>
      <c r="L526">
        <f>IF(Costs!$AB$12&gt;Costs!$AB$11,BETAINV(H526,Costs!$AB$19,Costs!$AB$20,Costs!$AB$11,Costs!$AB$12),Costs!$AB$11)</f>
        <v>283.54850668104854</v>
      </c>
      <c r="M526">
        <f t="shared" si="36"/>
        <v>93.598708929377381</v>
      </c>
      <c r="N526">
        <f t="shared" si="34"/>
        <v>-493.06795773728925</v>
      </c>
      <c r="O526">
        <f t="shared" si="35"/>
        <v>0.52300000000000002</v>
      </c>
    </row>
    <row r="527" spans="7:15" x14ac:dyDescent="0.2">
      <c r="G527">
        <v>524</v>
      </c>
      <c r="H527">
        <f t="shared" si="33"/>
        <v>0.52400000000000002</v>
      </c>
      <c r="I527">
        <f>IF(Price!$AB$12&gt;Price!$AB$11,BETAINV(H527,Price!$AB$19,Price!$AB$20,Price!$AB$11,Price!$AB$12),Price!$AB$11)</f>
        <v>0.99688648183179629</v>
      </c>
      <c r="J527">
        <f>IF(Weight!$AB$12&gt;Weight!$AB$11,BETAINV(H527,Weight!$AB$19,Weight!$AB$20,Weight!$AB$11,Weight!$AB$12),Weight!$AB$11)</f>
        <v>450.87813738454736</v>
      </c>
      <c r="K527">
        <f>IF(Wean!$AB$12&gt;Wean!$AB$11,BETAINV(H527,Wean!$AB$19,Wean!$AB$20,Wean!$AB$11,Wean!$AB$12),Wean!$AB$11)</f>
        <v>0.83932504067892288</v>
      </c>
      <c r="L527">
        <f>IF(Costs!$AB$12&gt;Costs!$AB$11,BETAINV(H527,Costs!$AB$19,Costs!$AB$20,Costs!$AB$11,Costs!$AB$12),Costs!$AB$11)</f>
        <v>283.61738046218841</v>
      </c>
      <c r="M527">
        <f t="shared" si="36"/>
        <v>93.637671550077073</v>
      </c>
      <c r="N527">
        <f t="shared" si="34"/>
        <v>-493.02899511658956</v>
      </c>
      <c r="O527">
        <f t="shared" si="35"/>
        <v>0.52400000000000002</v>
      </c>
    </row>
    <row r="528" spans="7:15" x14ac:dyDescent="0.2">
      <c r="G528">
        <v>525</v>
      </c>
      <c r="H528">
        <f t="shared" si="33"/>
        <v>0.52500000000000002</v>
      </c>
      <c r="I528">
        <f>IF(Price!$AB$12&gt;Price!$AB$11,BETAINV(H528,Price!$AB$19,Price!$AB$20,Price!$AB$11,Price!$AB$12),Price!$AB$11)</f>
        <v>0.99702476093418013</v>
      </c>
      <c r="J528">
        <f>IF(Weight!$AB$12&gt;Weight!$AB$11,BETAINV(H528,Weight!$AB$19,Weight!$AB$20,Weight!$AB$11,Weight!$AB$12),Weight!$AB$11)</f>
        <v>450.91476398182004</v>
      </c>
      <c r="K528">
        <f>IF(Wean!$AB$12&gt;Wean!$AB$11,BETAINV(H528,Wean!$AB$19,Wean!$AB$20,Wean!$AB$11,Wean!$AB$12),Wean!$AB$11)</f>
        <v>0.83938046847425196</v>
      </c>
      <c r="L528">
        <f>IF(Costs!$AB$12&gt;Costs!$AB$11,BETAINV(H528,Costs!$AB$19,Costs!$AB$20,Costs!$AB$11,Costs!$AB$12),Costs!$AB$11)</f>
        <v>283.68627179538782</v>
      </c>
      <c r="M528">
        <f t="shared" si="36"/>
        <v>93.676678642481761</v>
      </c>
      <c r="N528">
        <f t="shared" si="34"/>
        <v>-492.98998802418487</v>
      </c>
      <c r="O528">
        <f t="shared" si="35"/>
        <v>0.52500000000000002</v>
      </c>
    </row>
    <row r="529" spans="7:15" x14ac:dyDescent="0.2">
      <c r="G529">
        <v>526</v>
      </c>
      <c r="H529">
        <f t="shared" si="33"/>
        <v>0.52600000000000002</v>
      </c>
      <c r="I529">
        <f>IF(Price!$AB$12&gt;Price!$AB$11,BETAINV(H529,Price!$AB$19,Price!$AB$20,Price!$AB$11,Price!$AB$12),Price!$AB$11)</f>
        <v>0.99716310137248199</v>
      </c>
      <c r="J529">
        <f>IF(Weight!$AB$12&gt;Weight!$AB$11,BETAINV(H529,Weight!$AB$19,Weight!$AB$20,Weight!$AB$11,Weight!$AB$12),Weight!$AB$11)</f>
        <v>450.95139518394802</v>
      </c>
      <c r="K529">
        <f>IF(Wean!$AB$12&gt;Wean!$AB$11,BETAINV(H529,Wean!$AB$19,Wean!$AB$20,Wean!$AB$11,Wean!$AB$12),Wean!$AB$11)</f>
        <v>0.83943593200246669</v>
      </c>
      <c r="L529">
        <f>IF(Costs!$AB$12&gt;Costs!$AB$11,BETAINV(H529,Costs!$AB$19,Costs!$AB$20,Costs!$AB$11,Costs!$AB$12),Costs!$AB$11)</f>
        <v>283.75518103316762</v>
      </c>
      <c r="M529">
        <f t="shared" si="36"/>
        <v>93.715730433963472</v>
      </c>
      <c r="N529">
        <f t="shared" si="34"/>
        <v>-492.95093623270316</v>
      </c>
      <c r="O529">
        <f t="shared" si="35"/>
        <v>0.52600000000000002</v>
      </c>
    </row>
    <row r="530" spans="7:15" x14ac:dyDescent="0.2">
      <c r="G530">
        <v>527</v>
      </c>
      <c r="H530">
        <f t="shared" si="33"/>
        <v>0.52700000000000002</v>
      </c>
      <c r="I530">
        <f>IF(Price!$AB$12&gt;Price!$AB$11,BETAINV(H530,Price!$AB$19,Price!$AB$20,Price!$AB$11,Price!$AB$12),Price!$AB$11)</f>
        <v>0.99730150386227578</v>
      </c>
      <c r="J530">
        <f>IF(Weight!$AB$12&gt;Weight!$AB$11,BETAINV(H530,Weight!$AB$19,Weight!$AB$20,Weight!$AB$11,Weight!$AB$12),Weight!$AB$11)</f>
        <v>450.98803117676357</v>
      </c>
      <c r="K530">
        <f>IF(Wean!$AB$12&gt;Wean!$AB$11,BETAINV(H530,Wean!$AB$19,Wean!$AB$20,Wean!$AB$11,Wean!$AB$12),Wean!$AB$11)</f>
        <v>0.83949143155278627</v>
      </c>
      <c r="L530">
        <f>IF(Costs!$AB$12&gt;Costs!$AB$11,BETAINV(H530,Costs!$AB$19,Costs!$AB$20,Costs!$AB$11,Costs!$AB$12),Costs!$AB$11)</f>
        <v>283.8241085286038</v>
      </c>
      <c r="M530">
        <f t="shared" si="36"/>
        <v>93.754827152946291</v>
      </c>
      <c r="N530">
        <f t="shared" si="34"/>
        <v>-492.91183951372034</v>
      </c>
      <c r="O530">
        <f t="shared" si="35"/>
        <v>0.52700000000000002</v>
      </c>
    </row>
    <row r="531" spans="7:15" x14ac:dyDescent="0.2">
      <c r="G531">
        <v>528</v>
      </c>
      <c r="H531">
        <f t="shared" si="33"/>
        <v>0.52800000000000002</v>
      </c>
      <c r="I531">
        <f>IF(Price!$AB$12&gt;Price!$AB$11,BETAINV(H531,Price!$AB$19,Price!$AB$20,Price!$AB$11,Price!$AB$12),Price!$AB$11)</f>
        <v>0.99743996912083477</v>
      </c>
      <c r="J531">
        <f>IF(Weight!$AB$12&gt;Weight!$AB$11,BETAINV(H531,Weight!$AB$19,Weight!$AB$20,Weight!$AB$11,Weight!$AB$12),Weight!$AB$11)</f>
        <v>451.02467214629235</v>
      </c>
      <c r="K531">
        <f>IF(Wean!$AB$12&gt;Wean!$AB$11,BETAINV(H531,Wean!$AB$19,Wean!$AB$20,Wean!$AB$11,Wean!$AB$12),Wean!$AB$11)</f>
        <v>0.83954696741534574</v>
      </c>
      <c r="L531">
        <f>IF(Costs!$AB$12&gt;Costs!$AB$11,BETAINV(H531,Costs!$AB$19,Costs!$AB$20,Costs!$AB$11,Costs!$AB$12),Costs!$AB$11)</f>
        <v>283.89305463534288</v>
      </c>
      <c r="M531">
        <f t="shared" si="36"/>
        <v>93.793969028915399</v>
      </c>
      <c r="N531">
        <f t="shared" si="34"/>
        <v>-492.87269763775123</v>
      </c>
      <c r="O531">
        <f t="shared" si="35"/>
        <v>0.52800000000000002</v>
      </c>
    </row>
    <row r="532" spans="7:15" x14ac:dyDescent="0.2">
      <c r="G532">
        <v>529</v>
      </c>
      <c r="H532">
        <f t="shared" si="33"/>
        <v>0.52900000000000003</v>
      </c>
      <c r="I532">
        <f>IF(Price!$AB$12&gt;Price!$AB$11,BETAINV(H532,Price!$AB$19,Price!$AB$20,Price!$AB$11,Price!$AB$12),Price!$AB$11)</f>
        <v>0.99757849786716191</v>
      </c>
      <c r="J532">
        <f>IF(Weight!$AB$12&gt;Weight!$AB$11,BETAINV(H532,Weight!$AB$19,Weight!$AB$20,Weight!$AB$11,Weight!$AB$12),Weight!$AB$11)</f>
        <v>451.06131827876175</v>
      </c>
      <c r="K532">
        <f>IF(Wean!$AB$12&gt;Wean!$AB$11,BETAINV(H532,Wean!$AB$19,Wean!$AB$20,Wean!$AB$11,Wean!$AB$12),Wean!$AB$11)</f>
        <v>0.83960253988120848</v>
      </c>
      <c r="L532">
        <f>IF(Costs!$AB$12&gt;Costs!$AB$11,BETAINV(H532,Costs!$AB$19,Costs!$AB$20,Costs!$AB$11,Costs!$AB$12),Costs!$AB$11)</f>
        <v>283.96201970761598</v>
      </c>
      <c r="M532">
        <f t="shared" si="36"/>
        <v>93.833156292428953</v>
      </c>
      <c r="N532">
        <f t="shared" si="34"/>
        <v>-492.83351037423768</v>
      </c>
      <c r="O532">
        <f t="shared" si="35"/>
        <v>0.52900000000000003</v>
      </c>
    </row>
    <row r="533" spans="7:15" x14ac:dyDescent="0.2">
      <c r="G533">
        <v>530</v>
      </c>
      <c r="H533">
        <f t="shared" si="33"/>
        <v>0.53</v>
      </c>
      <c r="I533">
        <f>IF(Price!$AB$12&gt;Price!$AB$11,BETAINV(H533,Price!$AB$19,Price!$AB$20,Price!$AB$11,Price!$AB$12),Price!$AB$11)</f>
        <v>0.99771709082202042</v>
      </c>
      <c r="J533">
        <f>IF(Weight!$AB$12&gt;Weight!$AB$11,BETAINV(H533,Weight!$AB$19,Weight!$AB$20,Weight!$AB$11,Weight!$AB$12),Weight!$AB$11)</f>
        <v>451.09796976060773</v>
      </c>
      <c r="K533">
        <f>IF(Wean!$AB$12&gt;Wean!$AB$11,BETAINV(H533,Wean!$AB$19,Wean!$AB$20,Wean!$AB$11,Wean!$AB$12),Wean!$AB$11)</f>
        <v>0.83965814924237903</v>
      </c>
      <c r="L533">
        <f>IF(Costs!$AB$12&gt;Costs!$AB$11,BETAINV(H533,Costs!$AB$19,Costs!$AB$20,Costs!$AB$11,Costs!$AB$12),Costs!$AB$11)</f>
        <v>284.03100410025399</v>
      </c>
      <c r="M533">
        <f t="shared" si="36"/>
        <v>93.872389175127296</v>
      </c>
      <c r="N533">
        <f t="shared" si="34"/>
        <v>-492.79427749153933</v>
      </c>
      <c r="O533">
        <f t="shared" si="35"/>
        <v>0.53</v>
      </c>
    </row>
    <row r="534" spans="7:15" x14ac:dyDescent="0.2">
      <c r="G534">
        <v>531</v>
      </c>
      <c r="H534">
        <f t="shared" si="33"/>
        <v>0.53100000000000003</v>
      </c>
      <c r="I534">
        <f>IF(Price!$AB$12&gt;Price!$AB$11,BETAINV(H534,Price!$AB$19,Price!$AB$20,Price!$AB$11,Price!$AB$12),Price!$AB$11)</f>
        <v>0.99785574870796434</v>
      </c>
      <c r="J534">
        <f>IF(Weight!$AB$12&gt;Weight!$AB$11,BETAINV(H534,Weight!$AB$19,Weight!$AB$20,Weight!$AB$11,Weight!$AB$12),Weight!$AB$11)</f>
        <v>451.13462677848321</v>
      </c>
      <c r="K534">
        <f>IF(Wean!$AB$12&gt;Wean!$AB$11,BETAINV(H534,Wean!$AB$19,Wean!$AB$20,Wean!$AB$11,Wean!$AB$12),Wean!$AB$11)</f>
        <v>0.83971379579181538</v>
      </c>
      <c r="L534">
        <f>IF(Costs!$AB$12&gt;Costs!$AB$11,BETAINV(H534,Costs!$AB$19,Costs!$AB$20,Costs!$AB$11,Costs!$AB$12),Costs!$AB$11)</f>
        <v>284.10000816870229</v>
      </c>
      <c r="M534">
        <f t="shared" si="36"/>
        <v>93.911667909744097</v>
      </c>
      <c r="N534">
        <f t="shared" si="34"/>
        <v>-492.75499875692253</v>
      </c>
      <c r="O534">
        <f t="shared" si="35"/>
        <v>0.53100000000000003</v>
      </c>
    </row>
    <row r="535" spans="7:15" x14ac:dyDescent="0.2">
      <c r="G535">
        <v>532</v>
      </c>
      <c r="H535">
        <f t="shared" si="33"/>
        <v>0.53200000000000003</v>
      </c>
      <c r="I535">
        <f>IF(Price!$AB$12&gt;Price!$AB$11,BETAINV(H535,Price!$AB$19,Price!$AB$20,Price!$AB$11,Price!$AB$12),Price!$AB$11)</f>
        <v>0.9979944722493691</v>
      </c>
      <c r="J535">
        <f>IF(Weight!$AB$12&gt;Weight!$AB$11,BETAINV(H535,Weight!$AB$19,Weight!$AB$20,Weight!$AB$11,Weight!$AB$12),Weight!$AB$11)</f>
        <v>451.17128951926543</v>
      </c>
      <c r="K535">
        <f>IF(Wean!$AB$12&gt;Wean!$AB$11,BETAINV(H535,Wean!$AB$19,Wean!$AB$20,Wean!$AB$11,Wean!$AB$12),Wean!$AB$11)</f>
        <v>0.83976947982344174</v>
      </c>
      <c r="L535">
        <f>IF(Costs!$AB$12&gt;Costs!$AB$11,BETAINV(H535,Costs!$AB$19,Costs!$AB$20,Costs!$AB$11,Costs!$AB$12),Costs!$AB$11)</f>
        <v>284.16903226903554</v>
      </c>
      <c r="M535">
        <f t="shared" si="36"/>
        <v>93.950992730116866</v>
      </c>
      <c r="N535">
        <f t="shared" si="34"/>
        <v>-492.71567393654976</v>
      </c>
      <c r="O535">
        <f t="shared" si="35"/>
        <v>0.53200000000000003</v>
      </c>
    </row>
    <row r="536" spans="7:15" x14ac:dyDescent="0.2">
      <c r="G536">
        <v>533</v>
      </c>
      <c r="H536">
        <f t="shared" si="33"/>
        <v>0.53300000000000003</v>
      </c>
      <c r="I536">
        <f>IF(Price!$AB$12&gt;Price!$AB$11,BETAINV(H536,Price!$AB$19,Price!$AB$20,Price!$AB$11,Price!$AB$12),Price!$AB$11)</f>
        <v>0.99813326217246301</v>
      </c>
      <c r="J536">
        <f>IF(Weight!$AB$12&gt;Weight!$AB$11,BETAINV(H536,Weight!$AB$19,Weight!$AB$20,Weight!$AB$11,Weight!$AB$12),Weight!$AB$11)</f>
        <v>451.2079581700637</v>
      </c>
      <c r="K536">
        <f>IF(Wean!$AB$12&gt;Wean!$AB$11,BETAINV(H536,Wean!$AB$19,Wean!$AB$20,Wean!$AB$11,Wean!$AB$12),Wean!$AB$11)</f>
        <v>0.83982520163216123</v>
      </c>
      <c r="L536">
        <f>IF(Costs!$AB$12&gt;Costs!$AB$11,BETAINV(H536,Costs!$AB$19,Costs!$AB$20,Costs!$AB$11,Costs!$AB$12),Costs!$AB$11)</f>
        <v>284.23807675797275</v>
      </c>
      <c r="M536">
        <f t="shared" si="36"/>
        <v>93.990363871197758</v>
      </c>
      <c r="N536">
        <f t="shared" si="34"/>
        <v>-492.67630279546887</v>
      </c>
      <c r="O536">
        <f t="shared" si="35"/>
        <v>0.53300000000000003</v>
      </c>
    </row>
    <row r="537" spans="7:15" x14ac:dyDescent="0.2">
      <c r="G537">
        <v>534</v>
      </c>
      <c r="H537">
        <f t="shared" si="33"/>
        <v>0.53400000000000003</v>
      </c>
      <c r="I537">
        <f>IF(Price!$AB$12&gt;Price!$AB$11,BETAINV(H537,Price!$AB$19,Price!$AB$20,Price!$AB$11,Price!$AB$12),Price!$AB$11)</f>
        <v>0.99827211920535786</v>
      </c>
      <c r="J537">
        <f>IF(Weight!$AB$12&gt;Weight!$AB$11,BETAINV(H537,Weight!$AB$19,Weight!$AB$20,Weight!$AB$11,Weight!$AB$12),Weight!$AB$11)</f>
        <v>451.2446329182273</v>
      </c>
      <c r="K537">
        <f>IF(Wean!$AB$12&gt;Wean!$AB$11,BETAINV(H537,Wean!$AB$19,Wean!$AB$20,Wean!$AB$11,Wean!$AB$12),Wean!$AB$11)</f>
        <v>0.83988096151386926</v>
      </c>
      <c r="L537">
        <f>IF(Costs!$AB$12&gt;Costs!$AB$11,BETAINV(H537,Costs!$AB$19,Costs!$AB$20,Costs!$AB$11,Costs!$AB$12),Costs!$AB$11)</f>
        <v>284.30714199289235</v>
      </c>
      <c r="M537">
        <f t="shared" si="36"/>
        <v>94.029781569064141</v>
      </c>
      <c r="N537">
        <f t="shared" si="34"/>
        <v>-492.63688509760249</v>
      </c>
      <c r="O537">
        <f t="shared" si="35"/>
        <v>0.53400000000000003</v>
      </c>
    </row>
    <row r="538" spans="7:15" x14ac:dyDescent="0.2">
      <c r="G538">
        <v>535</v>
      </c>
      <c r="H538">
        <f t="shared" si="33"/>
        <v>0.53500000000000003</v>
      </c>
      <c r="I538">
        <f>IF(Price!$AB$12&gt;Price!$AB$11,BETAINV(H538,Price!$AB$19,Price!$AB$20,Price!$AB$11,Price!$AB$12),Price!$AB$11)</f>
        <v>0.99841104407808035</v>
      </c>
      <c r="J538">
        <f>IF(Weight!$AB$12&gt;Weight!$AB$11,BETAINV(H538,Weight!$AB$19,Weight!$AB$20,Weight!$AB$11,Weight!$AB$12),Weight!$AB$11)</f>
        <v>451.28131395135307</v>
      </c>
      <c r="K538">
        <f>IF(Wean!$AB$12&gt;Wean!$AB$11,BETAINV(H538,Wean!$AB$19,Wean!$AB$20,Wean!$AB$11,Wean!$AB$12),Wean!$AB$11)</f>
        <v>0.83993675976546556</v>
      </c>
      <c r="L538">
        <f>IF(Costs!$AB$12&gt;Costs!$AB$11,BETAINV(H538,Costs!$AB$19,Costs!$AB$20,Costs!$AB$11,Costs!$AB$12),Costs!$AB$11)</f>
        <v>284.37622833184707</v>
      </c>
      <c r="M538">
        <f t="shared" si="36"/>
        <v>94.069246060929629</v>
      </c>
      <c r="N538">
        <f t="shared" si="34"/>
        <v>-492.597420605737</v>
      </c>
      <c r="O538">
        <f t="shared" si="35"/>
        <v>0.53500000000000003</v>
      </c>
    </row>
    <row r="539" spans="7:15" x14ac:dyDescent="0.2">
      <c r="G539">
        <v>536</v>
      </c>
      <c r="H539">
        <f t="shared" si="33"/>
        <v>0.53600000000000003</v>
      </c>
      <c r="I539">
        <f>IF(Price!$AB$12&gt;Price!$AB$11,BETAINV(H539,Price!$AB$19,Price!$AB$20,Price!$AB$11,Price!$AB$12),Price!$AB$11)</f>
        <v>0.99855003752260418</v>
      </c>
      <c r="J539">
        <f>IF(Weight!$AB$12&gt;Weight!$AB$11,BETAINV(H539,Weight!$AB$19,Weight!$AB$20,Weight!$AB$11,Weight!$AB$12),Weight!$AB$11)</f>
        <v>451.31800145729335</v>
      </c>
      <c r="K539">
        <f>IF(Wean!$AB$12&gt;Wean!$AB$11,BETAINV(H539,Wean!$AB$19,Wean!$AB$20,Wean!$AB$11,Wean!$AB$12),Wean!$AB$11)</f>
        <v>0.83999259668486825</v>
      </c>
      <c r="L539">
        <f>IF(Costs!$AB$12&gt;Costs!$AB$11,BETAINV(H539,Costs!$AB$19,Costs!$AB$20,Costs!$AB$11,Costs!$AB$12),Costs!$AB$11)</f>
        <v>284.44533613357919</v>
      </c>
      <c r="M539">
        <f t="shared" si="36"/>
        <v>94.108757585155502</v>
      </c>
      <c r="N539">
        <f t="shared" si="34"/>
        <v>-492.55790908151113</v>
      </c>
      <c r="O539">
        <f t="shared" si="35"/>
        <v>0.53600000000000003</v>
      </c>
    </row>
    <row r="540" spans="7:15" x14ac:dyDescent="0.2">
      <c r="G540">
        <v>537</v>
      </c>
      <c r="H540">
        <f t="shared" si="33"/>
        <v>0.53700000000000003</v>
      </c>
      <c r="I540">
        <f>IF(Price!$AB$12&gt;Price!$AB$11,BETAINV(H540,Price!$AB$19,Price!$AB$20,Price!$AB$11,Price!$AB$12),Price!$AB$11)</f>
        <v>0.9986891002728806</v>
      </c>
      <c r="J540">
        <f>IF(Weight!$AB$12&gt;Weight!$AB$11,BETAINV(H540,Weight!$AB$19,Weight!$AB$20,Weight!$AB$11,Weight!$AB$12),Weight!$AB$11)</f>
        <v>451.35469562416392</v>
      </c>
      <c r="K540">
        <f>IF(Wean!$AB$12&gt;Wean!$AB$11,BETAINV(H540,Wean!$AB$19,Wean!$AB$20,Wean!$AB$11,Wean!$AB$12),Wean!$AB$11)</f>
        <v>0.84004847257102622</v>
      </c>
      <c r="L540">
        <f>IF(Costs!$AB$12&gt;Costs!$AB$11,BETAINV(H540,Costs!$AB$19,Costs!$AB$20,Costs!$AB$11,Costs!$AB$12),Costs!$AB$11)</f>
        <v>284.51446575753585</v>
      </c>
      <c r="M540">
        <f t="shared" si="36"/>
        <v>94.148316381261168</v>
      </c>
      <c r="N540">
        <f t="shared" si="34"/>
        <v>-492.51835028540546</v>
      </c>
      <c r="O540">
        <f t="shared" si="35"/>
        <v>0.53700000000000003</v>
      </c>
    </row>
    <row r="541" spans="7:15" x14ac:dyDescent="0.2">
      <c r="G541">
        <v>538</v>
      </c>
      <c r="H541">
        <f t="shared" si="33"/>
        <v>0.53800000000000003</v>
      </c>
      <c r="I541">
        <f>IF(Price!$AB$12&gt;Price!$AB$11,BETAINV(H541,Price!$AB$19,Price!$AB$20,Price!$AB$11,Price!$AB$12),Price!$AB$11)</f>
        <v>0.99882823306487123</v>
      </c>
      <c r="J541">
        <f>IF(Weight!$AB$12&gt;Weight!$AB$11,BETAINV(H541,Weight!$AB$19,Weight!$AB$20,Weight!$AB$11,Weight!$AB$12),Weight!$AB$11)</f>
        <v>451.39139664035156</v>
      </c>
      <c r="K541">
        <f>IF(Wean!$AB$12&gt;Wean!$AB$11,BETAINV(H541,Wean!$AB$19,Wean!$AB$20,Wean!$AB$11,Wean!$AB$12),Wean!$AB$11)</f>
        <v>0.84010438772393281</v>
      </c>
      <c r="L541">
        <f>IF(Costs!$AB$12&gt;Costs!$AB$11,BETAINV(H541,Costs!$AB$19,Costs!$AB$20,Costs!$AB$11,Costs!$AB$12),Costs!$AB$11)</f>
        <v>284.58361756388427</v>
      </c>
      <c r="M541">
        <f t="shared" si="36"/>
        <v>94.187922689935476</v>
      </c>
      <c r="N541">
        <f t="shared" si="34"/>
        <v>-492.47874397673115</v>
      </c>
      <c r="O541">
        <f t="shared" si="35"/>
        <v>0.53800000000000003</v>
      </c>
    </row>
    <row r="542" spans="7:15" x14ac:dyDescent="0.2">
      <c r="G542">
        <v>539</v>
      </c>
      <c r="H542">
        <f t="shared" si="33"/>
        <v>0.53900000000000003</v>
      </c>
      <c r="I542">
        <f>IF(Price!$AB$12&gt;Price!$AB$11,BETAINV(H542,Price!$AB$19,Price!$AB$20,Price!$AB$11,Price!$AB$12),Price!$AB$11)</f>
        <v>0.99896743663657983</v>
      </c>
      <c r="J542">
        <f>IF(Weight!$AB$12&gt;Weight!$AB$11,BETAINV(H542,Weight!$AB$19,Weight!$AB$20,Weight!$AB$11,Weight!$AB$12),Weight!$AB$11)</f>
        <v>451.42810469452229</v>
      </c>
      <c r="K542">
        <f>IF(Wean!$AB$12&gt;Wean!$AB$11,BETAINV(H542,Wean!$AB$19,Wean!$AB$20,Wean!$AB$11,Wean!$AB$12),Wean!$AB$11)</f>
        <v>0.84016034244463877</v>
      </c>
      <c r="L542">
        <f>IF(Costs!$AB$12&gt;Costs!$AB$11,BETAINV(H542,Costs!$AB$19,Costs!$AB$20,Costs!$AB$11,Costs!$AB$12),Costs!$AB$11)</f>
        <v>284.65279191352704</v>
      </c>
      <c r="M542">
        <f t="shared" si="36"/>
        <v>94.227576753048766</v>
      </c>
      <c r="N542">
        <f t="shared" si="34"/>
        <v>-492.43908991361786</v>
      </c>
      <c r="O542">
        <f t="shared" si="35"/>
        <v>0.53900000000000003</v>
      </c>
    </row>
    <row r="543" spans="7:15" x14ac:dyDescent="0.2">
      <c r="G543">
        <v>540</v>
      </c>
      <c r="H543">
        <f t="shared" si="33"/>
        <v>0.54</v>
      </c>
      <c r="I543">
        <f>IF(Price!$AB$12&gt;Price!$AB$11,BETAINV(H543,Price!$AB$19,Price!$AB$20,Price!$AB$11,Price!$AB$12),Price!$AB$11)</f>
        <v>0.9991067117280843</v>
      </c>
      <c r="J543">
        <f>IF(Weight!$AB$12&gt;Weight!$AB$11,BETAINV(H543,Weight!$AB$19,Weight!$AB$20,Weight!$AB$11,Weight!$AB$12),Weight!$AB$11)</f>
        <v>451.46481997562898</v>
      </c>
      <c r="K543">
        <f>IF(Wean!$AB$12&gt;Wean!$AB$11,BETAINV(H543,Wean!$AB$19,Wean!$AB$20,Wean!$AB$11,Wean!$AB$12),Wean!$AB$11)</f>
        <v>0.84021633703526599</v>
      </c>
      <c r="L543">
        <f>IF(Costs!$AB$12&gt;Costs!$AB$11,BETAINV(H543,Costs!$AB$19,Costs!$AB$20,Costs!$AB$11,Costs!$AB$12),Costs!$AB$11)</f>
        <v>284.72198916811766</v>
      </c>
      <c r="M543">
        <f t="shared" si="36"/>
        <v>94.267278813663268</v>
      </c>
      <c r="N543">
        <f t="shared" si="34"/>
        <v>-492.39938785300336</v>
      </c>
      <c r="O543">
        <f t="shared" si="35"/>
        <v>0.54</v>
      </c>
    </row>
    <row r="544" spans="7:15" x14ac:dyDescent="0.2">
      <c r="G544">
        <v>541</v>
      </c>
      <c r="H544">
        <f t="shared" si="33"/>
        <v>0.54100000000000004</v>
      </c>
      <c r="I544">
        <f>IF(Price!$AB$12&gt;Price!$AB$11,BETAINV(H544,Price!$AB$19,Price!$AB$20,Price!$AB$11,Price!$AB$12),Price!$AB$11)</f>
        <v>0.99924605908156938</v>
      </c>
      <c r="J544">
        <f>IF(Weight!$AB$12&gt;Weight!$AB$11,BETAINV(H544,Weight!$AB$19,Weight!$AB$20,Weight!$AB$11,Weight!$AB$12),Weight!$AB$11)</f>
        <v>451.5015426729197</v>
      </c>
      <c r="K544">
        <f>IF(Wean!$AB$12&gt;Wean!$AB$11,BETAINV(H544,Wean!$AB$19,Wean!$AB$20,Wean!$AB$11,Wean!$AB$12),Wean!$AB$11)</f>
        <v>0.84027237179902103</v>
      </c>
      <c r="L544">
        <f>IF(Costs!$AB$12&gt;Costs!$AB$11,BETAINV(H544,Costs!$AB$19,Costs!$AB$20,Costs!$AB$11,Costs!$AB$12),Costs!$AB$11)</f>
        <v>284.79120969007602</v>
      </c>
      <c r="M544">
        <f t="shared" si="36"/>
        <v>94.307029116045271</v>
      </c>
      <c r="N544">
        <f t="shared" si="34"/>
        <v>-492.35963755062136</v>
      </c>
      <c r="O544">
        <f t="shared" si="35"/>
        <v>0.54100000000000004</v>
      </c>
    </row>
    <row r="545" spans="7:15" x14ac:dyDescent="0.2">
      <c r="G545">
        <v>542</v>
      </c>
      <c r="H545">
        <f t="shared" si="33"/>
        <v>0.54200000000000004</v>
      </c>
      <c r="I545">
        <f>IF(Price!$AB$12&gt;Price!$AB$11,BETAINV(H545,Price!$AB$19,Price!$AB$20,Price!$AB$11,Price!$AB$12),Price!$AB$11)</f>
        <v>0.99938547944135914</v>
      </c>
      <c r="J545">
        <f>IF(Weight!$AB$12&gt;Weight!$AB$11,BETAINV(H545,Weight!$AB$19,Weight!$AB$20,Weight!$AB$11,Weight!$AB$12),Weight!$AB$11)</f>
        <v>451.53827297594523</v>
      </c>
      <c r="K545">
        <f>IF(Wean!$AB$12&gt;Wean!$AB$11,BETAINV(H545,Wean!$AB$19,Wean!$AB$20,Wean!$AB$11,Wean!$AB$12),Wean!$AB$11)</f>
        <v>0.84032844704020848</v>
      </c>
      <c r="L545">
        <f>IF(Costs!$AB$12&gt;Costs!$AB$11,BETAINV(H545,Costs!$AB$19,Costs!$AB$20,Costs!$AB$11,Costs!$AB$12),Costs!$AB$11)</f>
        <v>284.86045384260387</v>
      </c>
      <c r="M545">
        <f t="shared" si="36"/>
        <v>94.346827905676605</v>
      </c>
      <c r="N545">
        <f t="shared" si="34"/>
        <v>-492.31983876099002</v>
      </c>
      <c r="O545">
        <f t="shared" si="35"/>
        <v>0.54200000000000004</v>
      </c>
    </row>
    <row r="546" spans="7:15" x14ac:dyDescent="0.2">
      <c r="G546">
        <v>543</v>
      </c>
      <c r="H546">
        <f t="shared" si="33"/>
        <v>0.54300000000000004</v>
      </c>
      <c r="I546">
        <f>IF(Price!$AB$12&gt;Price!$AB$11,BETAINV(H546,Price!$AB$19,Price!$AB$20,Price!$AB$11,Price!$AB$12),Price!$AB$11)</f>
        <v>0.99952497355395009</v>
      </c>
      <c r="J546">
        <f>IF(Weight!$AB$12&gt;Weight!$AB$11,BETAINV(H546,Weight!$AB$19,Weight!$AB$20,Weight!$AB$11,Weight!$AB$12),Weight!$AB$11)</f>
        <v>451.57501107456761</v>
      </c>
      <c r="K546">
        <f>IF(Wean!$AB$12&gt;Wean!$AB$11,BETAINV(H546,Wean!$AB$19,Wean!$AB$20,Wean!$AB$11,Wean!$AB$12),Wean!$AB$11)</f>
        <v>0.84038456306424492</v>
      </c>
      <c r="L546">
        <f>IF(Costs!$AB$12&gt;Costs!$AB$11,BETAINV(H546,Costs!$AB$19,Costs!$AB$20,Costs!$AB$11,Costs!$AB$12),Costs!$AB$11)</f>
        <v>284.92972198970079</v>
      </c>
      <c r="M546">
        <f t="shared" si="36"/>
        <v>94.386675429266461</v>
      </c>
      <c r="N546">
        <f t="shared" si="34"/>
        <v>-492.27999123740017</v>
      </c>
      <c r="O546">
        <f t="shared" si="35"/>
        <v>0.54300000000000004</v>
      </c>
    </row>
    <row r="547" spans="7:15" x14ac:dyDescent="0.2">
      <c r="G547">
        <v>544</v>
      </c>
      <c r="H547">
        <f t="shared" si="33"/>
        <v>0.54400000000000004</v>
      </c>
      <c r="I547">
        <f>IF(Price!$AB$12&gt;Price!$AB$11,BETAINV(H547,Price!$AB$19,Price!$AB$20,Price!$AB$11,Price!$AB$12),Price!$AB$11)</f>
        <v>0.9996645421680439</v>
      </c>
      <c r="J547">
        <f>IF(Weight!$AB$12&gt;Weight!$AB$11,BETAINV(H547,Weight!$AB$19,Weight!$AB$20,Weight!$AB$11,Weight!$AB$12),Weight!$AB$11)</f>
        <v>451.61175715896769</v>
      </c>
      <c r="K547">
        <f>IF(Wean!$AB$12&gt;Wean!$AB$11,BETAINV(H547,Wean!$AB$19,Wean!$AB$20,Wean!$AB$11,Wean!$AB$12),Wean!$AB$11)</f>
        <v>0.84044072017767268</v>
      </c>
      <c r="L547">
        <f>IF(Costs!$AB$12&gt;Costs!$AB$11,BETAINV(H547,Costs!$AB$19,Costs!$AB$20,Costs!$AB$11,Costs!$AB$12),Costs!$AB$11)</f>
        <v>284.99901449617965</v>
      </c>
      <c r="M547">
        <f t="shared" si="36"/>
        <v>94.426571934762762</v>
      </c>
      <c r="N547">
        <f t="shared" si="34"/>
        <v>-492.24009473190387</v>
      </c>
      <c r="O547">
        <f t="shared" si="35"/>
        <v>0.54400000000000004</v>
      </c>
    </row>
    <row r="548" spans="7:15" x14ac:dyDescent="0.2">
      <c r="G548">
        <v>545</v>
      </c>
      <c r="H548">
        <f t="shared" si="33"/>
        <v>0.54500000000000004</v>
      </c>
      <c r="I548">
        <f>IF(Price!$AB$12&gt;Price!$AB$11,BETAINV(H548,Price!$AB$19,Price!$AB$20,Price!$AB$11,Price!$AB$12),Price!$AB$11)</f>
        <v>0.99980418603458077</v>
      </c>
      <c r="J548">
        <f>IF(Weight!$AB$12&gt;Weight!$AB$11,BETAINV(H548,Weight!$AB$19,Weight!$AB$20,Weight!$AB$11,Weight!$AB$12),Weight!$AB$11)</f>
        <v>451.64851141965369</v>
      </c>
      <c r="K548">
        <f>IF(Wean!$AB$12&gt;Wean!$AB$11,BETAINV(H548,Wean!$AB$19,Wean!$AB$20,Wean!$AB$11,Wean!$AB$12),Wean!$AB$11)</f>
        <v>0.84049691868817356</v>
      </c>
      <c r="L548">
        <f>IF(Costs!$AB$12&gt;Costs!$AB$11,BETAINV(H548,Costs!$AB$19,Costs!$AB$20,Costs!$AB$11,Costs!$AB$12),Costs!$AB$11)</f>
        <v>285.06833172768262</v>
      </c>
      <c r="M548">
        <f t="shared" si="36"/>
        <v>94.466517671364784</v>
      </c>
      <c r="N548">
        <f t="shared" si="34"/>
        <v>-492.20014899530184</v>
      </c>
      <c r="O548">
        <f t="shared" si="35"/>
        <v>0.54500000000000004</v>
      </c>
    </row>
    <row r="549" spans="7:15" x14ac:dyDescent="0.2">
      <c r="G549">
        <v>546</v>
      </c>
      <c r="H549">
        <f t="shared" si="33"/>
        <v>0.54600000000000004</v>
      </c>
      <c r="I549">
        <f>IF(Price!$AB$12&gt;Price!$AB$11,BETAINV(H549,Price!$AB$19,Price!$AB$20,Price!$AB$11,Price!$AB$12),Price!$AB$11)</f>
        <v>0.9999439059067734</v>
      </c>
      <c r="J549">
        <f>IF(Weight!$AB$12&gt;Weight!$AB$11,BETAINV(H549,Weight!$AB$19,Weight!$AB$20,Weight!$AB$11,Weight!$AB$12),Weight!$AB$11)</f>
        <v>451.68527404746891</v>
      </c>
      <c r="K549">
        <f>IF(Wean!$AB$12&gt;Wean!$AB$11,BETAINV(H549,Wean!$AB$19,Wean!$AB$20,Wean!$AB$11,Wean!$AB$12),Wean!$AB$11)</f>
        <v>0.84055315890458349</v>
      </c>
      <c r="L549">
        <f>IF(Costs!$AB$12&gt;Costs!$AB$11,BETAINV(H549,Costs!$AB$19,Costs!$AB$20,Costs!$AB$11,Costs!$AB$12),Costs!$AB$11)</f>
        <v>285.13767405069694</v>
      </c>
      <c r="M549">
        <f t="shared" si="36"/>
        <v>94.506512889534974</v>
      </c>
      <c r="N549">
        <f t="shared" si="34"/>
        <v>-492.16015377713165</v>
      </c>
      <c r="O549">
        <f t="shared" si="35"/>
        <v>0.54600000000000004</v>
      </c>
    </row>
    <row r="550" spans="7:15" x14ac:dyDescent="0.2">
      <c r="G550">
        <v>547</v>
      </c>
      <c r="H550">
        <f t="shared" si="33"/>
        <v>0.54700000000000004</v>
      </c>
      <c r="I550">
        <f>IF(Price!$AB$12&gt;Price!$AB$11,BETAINV(H550,Price!$AB$19,Price!$AB$20,Price!$AB$11,Price!$AB$12),Price!$AB$11)</f>
        <v>1.0000837025401397</v>
      </c>
      <c r="J550">
        <f>IF(Weight!$AB$12&gt;Weight!$AB$11,BETAINV(H550,Weight!$AB$19,Weight!$AB$20,Weight!$AB$11,Weight!$AB$12),Weight!$AB$11)</f>
        <v>451.72204523360028</v>
      </c>
      <c r="K550">
        <f>IF(Wean!$AB$12&gt;Wean!$AB$11,BETAINV(H550,Wean!$AB$19,Wean!$AB$20,Wean!$AB$11,Wean!$AB$12),Wean!$AB$11)</f>
        <v>0.84060944113690572</v>
      </c>
      <c r="L550">
        <f>IF(Costs!$AB$12&gt;Costs!$AB$11,BETAINV(H550,Costs!$AB$19,Costs!$AB$20,Costs!$AB$11,Costs!$AB$12),Costs!$AB$11)</f>
        <v>285.20704183257101</v>
      </c>
      <c r="M550">
        <f t="shared" si="36"/>
        <v>94.546557841010838</v>
      </c>
      <c r="N550">
        <f t="shared" si="34"/>
        <v>-492.12010882565579</v>
      </c>
      <c r="O550">
        <f t="shared" si="35"/>
        <v>0.54700000000000004</v>
      </c>
    </row>
    <row r="551" spans="7:15" x14ac:dyDescent="0.2">
      <c r="G551">
        <v>548</v>
      </c>
      <c r="H551">
        <f t="shared" si="33"/>
        <v>0.54800000000000004</v>
      </c>
      <c r="I551">
        <f>IF(Price!$AB$12&gt;Price!$AB$11,BETAINV(H551,Price!$AB$19,Price!$AB$20,Price!$AB$11,Price!$AB$12),Price!$AB$11)</f>
        <v>1.0002235766925376</v>
      </c>
      <c r="J551">
        <f>IF(Weight!$AB$12&gt;Weight!$AB$11,BETAINV(H551,Weight!$AB$19,Weight!$AB$20,Weight!$AB$11,Weight!$AB$12),Weight!$AB$11)</f>
        <v>451.75882516958632</v>
      </c>
      <c r="K551">
        <f>IF(Wean!$AB$12&gt;Wean!$AB$11,BETAINV(H551,Wean!$AB$19,Wean!$AB$20,Wean!$AB$11,Wean!$AB$12),Wean!$AB$11)</f>
        <v>0.84066576569632601</v>
      </c>
      <c r="L551">
        <f>IF(Costs!$AB$12&gt;Costs!$AB$11,BETAINV(H551,Costs!$AB$19,Costs!$AB$20,Costs!$AB$11,Costs!$AB$12),Costs!$AB$11)</f>
        <v>285.27643544153068</v>
      </c>
      <c r="M551">
        <f t="shared" si="36"/>
        <v>94.586652778817552</v>
      </c>
      <c r="N551">
        <f t="shared" si="34"/>
        <v>-492.08001388784908</v>
      </c>
      <c r="O551">
        <f t="shared" si="35"/>
        <v>0.54800000000000004</v>
      </c>
    </row>
    <row r="552" spans="7:15" x14ac:dyDescent="0.2">
      <c r="G552">
        <v>549</v>
      </c>
      <c r="H552">
        <f t="shared" si="33"/>
        <v>0.54900000000000004</v>
      </c>
      <c r="I552">
        <f>IF(Price!$AB$12&gt;Price!$AB$11,BETAINV(H552,Price!$AB$19,Price!$AB$20,Price!$AB$11,Price!$AB$12),Price!$AB$11)</f>
        <v>1.000363529124199</v>
      </c>
      <c r="J552">
        <f>IF(Weight!$AB$12&gt;Weight!$AB$11,BETAINV(H552,Weight!$AB$19,Weight!$AB$20,Weight!$AB$11,Weight!$AB$12),Weight!$AB$11)</f>
        <v>451.79561404732544</v>
      </c>
      <c r="K552">
        <f>IF(Wean!$AB$12&gt;Wean!$AB$11,BETAINV(H552,Wean!$AB$19,Wean!$AB$20,Wean!$AB$11,Wean!$AB$12),Wean!$AB$11)</f>
        <v>0.84072213289522646</v>
      </c>
      <c r="L552">
        <f>IF(Costs!$AB$12&gt;Costs!$AB$11,BETAINV(H552,Costs!$AB$19,Costs!$AB$20,Costs!$AB$11,Costs!$AB$12),Costs!$AB$11)</f>
        <v>285.34585524669507</v>
      </c>
      <c r="M552">
        <f t="shared" si="36"/>
        <v>94.62679795728036</v>
      </c>
      <c r="N552">
        <f t="shared" si="34"/>
        <v>-492.03986870938627</v>
      </c>
      <c r="O552">
        <f t="shared" si="35"/>
        <v>0.54900000000000004</v>
      </c>
    </row>
    <row r="553" spans="7:15" x14ac:dyDescent="0.2">
      <c r="G553">
        <v>550</v>
      </c>
      <c r="H553">
        <f t="shared" si="33"/>
        <v>0.55000000000000004</v>
      </c>
      <c r="I553">
        <f>IF(Price!$AB$12&gt;Price!$AB$11,BETAINV(H553,Price!$AB$19,Price!$AB$20,Price!$AB$11,Price!$AB$12),Price!$AB$11)</f>
        <v>1.0005035605977641</v>
      </c>
      <c r="J553">
        <f>IF(Weight!$AB$12&gt;Weight!$AB$11,BETAINV(H553,Weight!$AB$19,Weight!$AB$20,Weight!$AB$11,Weight!$AB$12),Weight!$AB$11)</f>
        <v>451.83241205908439</v>
      </c>
      <c r="K553">
        <f>IF(Wean!$AB$12&gt;Wean!$AB$11,BETAINV(H553,Wean!$AB$19,Wean!$AB$20,Wean!$AB$11,Wean!$AB$12),Wean!$AB$11)</f>
        <v>0.84077854304720001</v>
      </c>
      <c r="L553">
        <f>IF(Costs!$AB$12&gt;Costs!$AB$11,BETAINV(H553,Costs!$AB$19,Costs!$AB$20,Costs!$AB$11,Costs!$AB$12),Costs!$AB$11)</f>
        <v>285.41530161809311</v>
      </c>
      <c r="M553">
        <f t="shared" si="36"/>
        <v>94.66699363203719</v>
      </c>
      <c r="N553">
        <f t="shared" si="34"/>
        <v>-491.99967303462944</v>
      </c>
      <c r="O553">
        <f t="shared" si="35"/>
        <v>0.55000000000000004</v>
      </c>
    </row>
    <row r="554" spans="7:15" x14ac:dyDescent="0.2">
      <c r="G554">
        <v>551</v>
      </c>
      <c r="H554">
        <f t="shared" si="33"/>
        <v>0.55100000000000005</v>
      </c>
      <c r="I554">
        <f>IF(Price!$AB$12&gt;Price!$AB$11,BETAINV(H554,Price!$AB$19,Price!$AB$20,Price!$AB$11,Price!$AB$12),Price!$AB$11)</f>
        <v>1.000643671878316</v>
      </c>
      <c r="J554">
        <f>IF(Weight!$AB$12&gt;Weight!$AB$11,BETAINV(H554,Weight!$AB$19,Weight!$AB$20,Weight!$AB$11,Weight!$AB$12),Weight!$AB$11)</f>
        <v>451.86921939750613</v>
      </c>
      <c r="K554">
        <f>IF(Wean!$AB$12&gt;Wean!$AB$11,BETAINV(H554,Wean!$AB$19,Wean!$AB$20,Wean!$AB$11,Wean!$AB$12),Wean!$AB$11)</f>
        <v>0.84083499646706539</v>
      </c>
      <c r="L554">
        <f>IF(Costs!$AB$12&gt;Costs!$AB$11,BETAINV(H554,Costs!$AB$19,Costs!$AB$20,Costs!$AB$11,Costs!$AB$12),Costs!$AB$11)</f>
        <v>285.48477492667979</v>
      </c>
      <c r="M554">
        <f t="shared" si="36"/>
        <v>94.707240060050822</v>
      </c>
      <c r="N554">
        <f t="shared" si="34"/>
        <v>-491.95942660661581</v>
      </c>
      <c r="O554">
        <f t="shared" si="35"/>
        <v>0.55100000000000005</v>
      </c>
    </row>
    <row r="555" spans="7:15" x14ac:dyDescent="0.2">
      <c r="G555">
        <v>552</v>
      </c>
      <c r="H555">
        <f t="shared" si="33"/>
        <v>0.55200000000000005</v>
      </c>
      <c r="I555">
        <f>IF(Price!$AB$12&gt;Price!$AB$11,BETAINV(H555,Price!$AB$19,Price!$AB$20,Price!$AB$11,Price!$AB$12),Price!$AB$11)</f>
        <v>1.0007838637334154</v>
      </c>
      <c r="J555">
        <f>IF(Weight!$AB$12&gt;Weight!$AB$11,BETAINV(H555,Weight!$AB$19,Weight!$AB$20,Weight!$AB$11,Weight!$AB$12),Weight!$AB$11)</f>
        <v>451.90603625561886</v>
      </c>
      <c r="K555">
        <f>IF(Wean!$AB$12&gt;Wean!$AB$11,BETAINV(H555,Wean!$AB$19,Wean!$AB$20,Wean!$AB$11,Wean!$AB$12),Wean!$AB$11)</f>
        <v>0.84089149347088155</v>
      </c>
      <c r="L555">
        <f>IF(Costs!$AB$12&gt;Costs!$AB$11,BETAINV(H555,Costs!$AB$19,Costs!$AB$20,Costs!$AB$11,Costs!$AB$12),Costs!$AB$11)</f>
        <v>285.55427554435283</v>
      </c>
      <c r="M555">
        <f t="shared" si="36"/>
        <v>94.747537499622183</v>
      </c>
      <c r="N555">
        <f t="shared" si="34"/>
        <v>-491.91912916704445</v>
      </c>
      <c r="O555">
        <f t="shared" si="35"/>
        <v>0.55200000000000005</v>
      </c>
    </row>
    <row r="556" spans="7:15" x14ac:dyDescent="0.2">
      <c r="G556">
        <v>553</v>
      </c>
      <c r="H556">
        <f t="shared" si="33"/>
        <v>0.55300000000000005</v>
      </c>
      <c r="I556">
        <f>IF(Price!$AB$12&gt;Price!$AB$11,BETAINV(H556,Price!$AB$19,Price!$AB$20,Price!$AB$11,Price!$AB$12),Price!$AB$11)</f>
        <v>1.0009241369331365</v>
      </c>
      <c r="J556">
        <f>IF(Weight!$AB$12&gt;Weight!$AB$11,BETAINV(H556,Weight!$AB$19,Weight!$AB$20,Weight!$AB$11,Weight!$AB$12),Weight!$AB$11)</f>
        <v>451.94286282684396</v>
      </c>
      <c r="K556">
        <f>IF(Wean!$AB$12&gt;Wean!$AB$11,BETAINV(H556,Wean!$AB$19,Wean!$AB$20,Wean!$AB$11,Wean!$AB$12),Wean!$AB$11)</f>
        <v>0.84094803437596222</v>
      </c>
      <c r="L556">
        <f>IF(Costs!$AB$12&gt;Costs!$AB$11,BETAINV(H556,Costs!$AB$19,Costs!$AB$20,Costs!$AB$11,Costs!$AB$12),Costs!$AB$11)</f>
        <v>285.62380384396903</v>
      </c>
      <c r="M556">
        <f t="shared" si="36"/>
        <v>94.787886210403201</v>
      </c>
      <c r="N556">
        <f t="shared" si="34"/>
        <v>-491.87878045626343</v>
      </c>
      <c r="O556">
        <f t="shared" si="35"/>
        <v>0.55300000000000005</v>
      </c>
    </row>
    <row r="557" spans="7:15" x14ac:dyDescent="0.2">
      <c r="G557">
        <v>554</v>
      </c>
      <c r="H557">
        <f t="shared" si="33"/>
        <v>0.55400000000000005</v>
      </c>
      <c r="I557">
        <f>IF(Price!$AB$12&gt;Price!$AB$11,BETAINV(H557,Price!$AB$19,Price!$AB$20,Price!$AB$11,Price!$AB$12),Price!$AB$11)</f>
        <v>1.0010644922501015</v>
      </c>
      <c r="J557">
        <f>IF(Weight!$AB$12&gt;Weight!$AB$11,BETAINV(H557,Weight!$AB$19,Weight!$AB$20,Weight!$AB$11,Weight!$AB$12),Weight!$AB$11)</f>
        <v>451.97969930500449</v>
      </c>
      <c r="K557">
        <f>IF(Wean!$AB$12&gt;Wean!$AB$11,BETAINV(H557,Wean!$AB$19,Wean!$AB$20,Wean!$AB$11,Wean!$AB$12),Wean!$AB$11)</f>
        <v>0.84100461950089167</v>
      </c>
      <c r="L557">
        <f>IF(Costs!$AB$12&gt;Costs!$AB$11,BETAINV(H557,Costs!$AB$19,Costs!$AB$20,Costs!$AB$11,Costs!$AB$12),Costs!$AB$11)</f>
        <v>285.69336019936105</v>
      </c>
      <c r="M557">
        <f t="shared" si="36"/>
        <v>94.828286453409362</v>
      </c>
      <c r="N557">
        <f t="shared" si="34"/>
        <v>-491.83838021325727</v>
      </c>
      <c r="O557">
        <f t="shared" si="35"/>
        <v>0.55400000000000005</v>
      </c>
    </row>
    <row r="558" spans="7:15" x14ac:dyDescent="0.2">
      <c r="G558">
        <v>555</v>
      </c>
      <c r="H558">
        <f t="shared" si="33"/>
        <v>0.55500000000000005</v>
      </c>
      <c r="I558">
        <f>IF(Price!$AB$12&gt;Price!$AB$11,BETAINV(H558,Price!$AB$19,Price!$AB$20,Price!$AB$11,Price!$AB$12),Price!$AB$11)</f>
        <v>1.0012049304595165</v>
      </c>
      <c r="J558">
        <f>IF(Weight!$AB$12&gt;Weight!$AB$11,BETAINV(H558,Weight!$AB$19,Weight!$AB$20,Weight!$AB$11,Weight!$AB$12),Weight!$AB$11)</f>
        <v>452.01654588433394</v>
      </c>
      <c r="K558">
        <f>IF(Wean!$AB$12&gt;Wean!$AB$11,BETAINV(H558,Wean!$AB$19,Wean!$AB$20,Wean!$AB$11,Wean!$AB$12),Wean!$AB$11)</f>
        <v>0.84106124916553904</v>
      </c>
      <c r="L558">
        <f>IF(Costs!$AB$12&gt;Costs!$AB$11,BETAINV(H558,Costs!$AB$19,Costs!$AB$20,Costs!$AB$11,Costs!$AB$12),Costs!$AB$11)</f>
        <v>285.76294498535412</v>
      </c>
      <c r="M558">
        <f t="shared" si="36"/>
        <v>94.868738491033525</v>
      </c>
      <c r="N558">
        <f t="shared" si="34"/>
        <v>-491.7979281756331</v>
      </c>
      <c r="O558">
        <f t="shared" si="35"/>
        <v>0.55500000000000005</v>
      </c>
    </row>
    <row r="559" spans="7:15" x14ac:dyDescent="0.2">
      <c r="G559">
        <v>556</v>
      </c>
      <c r="H559">
        <f t="shared" si="33"/>
        <v>0.55600000000000005</v>
      </c>
      <c r="I559">
        <f>IF(Price!$AB$12&gt;Price!$AB$11,BETAINV(H559,Price!$AB$19,Price!$AB$20,Price!$AB$11,Price!$AB$12),Price!$AB$11)</f>
        <v>1.001345452339208</v>
      </c>
      <c r="J559">
        <f>IF(Weight!$AB$12&gt;Weight!$AB$11,BETAINV(H559,Weight!$AB$19,Weight!$AB$20,Weight!$AB$11,Weight!$AB$12),Weight!$AB$11)</f>
        <v>452.05340275948453</v>
      </c>
      <c r="K559">
        <f>IF(Wean!$AB$12&gt;Wean!$AB$11,BETAINV(H559,Wean!$AB$19,Wean!$AB$20,Wean!$AB$11,Wean!$AB$12),Wean!$AB$11)</f>
        <v>0.84111792369107374</v>
      </c>
      <c r="L559">
        <f>IF(Costs!$AB$12&gt;Costs!$AB$11,BETAINV(H559,Costs!$AB$19,Costs!$AB$20,Costs!$AB$11,Costs!$AB$12),Costs!$AB$11)</f>
        <v>285.83255857778317</v>
      </c>
      <c r="M559">
        <f t="shared" si="36"/>
        <v>94.909242587058714</v>
      </c>
      <c r="N559">
        <f t="shared" si="34"/>
        <v>-491.75742407960792</v>
      </c>
      <c r="O559">
        <f t="shared" si="35"/>
        <v>0.55600000000000005</v>
      </c>
    </row>
    <row r="560" spans="7:15" x14ac:dyDescent="0.2">
      <c r="G560">
        <v>557</v>
      </c>
      <c r="H560">
        <f t="shared" si="33"/>
        <v>0.55700000000000005</v>
      </c>
      <c r="I560">
        <f>IF(Price!$AB$12&gt;Price!$AB$11,BETAINV(H560,Price!$AB$19,Price!$AB$20,Price!$AB$11,Price!$AB$12),Price!$AB$11)</f>
        <v>1.0014860586696579</v>
      </c>
      <c r="J560">
        <f>IF(Weight!$AB$12&gt;Weight!$AB$11,BETAINV(H560,Weight!$AB$19,Weight!$AB$20,Weight!$AB$11,Weight!$AB$12),Weight!$AB$11)</f>
        <v>452.09027012553594</v>
      </c>
      <c r="K560">
        <f>IF(Wean!$AB$12&gt;Wean!$AB$11,BETAINV(H560,Wean!$AB$19,Wean!$AB$20,Wean!$AB$11,Wean!$AB$12),Wean!$AB$11)</f>
        <v>0.84117464339998094</v>
      </c>
      <c r="L560">
        <f>IF(Costs!$AB$12&gt;Costs!$AB$11,BETAINV(H560,Costs!$AB$19,Costs!$AB$20,Costs!$AB$11,Costs!$AB$12),Costs!$AB$11)</f>
        <v>285.90220135350944</v>
      </c>
      <c r="M560">
        <f t="shared" si="36"/>
        <v>94.949799006671526</v>
      </c>
      <c r="N560">
        <f t="shared" si="34"/>
        <v>-491.7168676599951</v>
      </c>
      <c r="O560">
        <f t="shared" si="35"/>
        <v>0.55700000000000005</v>
      </c>
    </row>
    <row r="561" spans="7:15" x14ac:dyDescent="0.2">
      <c r="G561">
        <v>558</v>
      </c>
      <c r="H561">
        <f t="shared" si="33"/>
        <v>0.55800000000000005</v>
      </c>
      <c r="I561">
        <f>IF(Price!$AB$12&gt;Price!$AB$11,BETAINV(H561,Price!$AB$19,Price!$AB$20,Price!$AB$11,Price!$AB$12),Price!$AB$11)</f>
        <v>1.001626750234041</v>
      </c>
      <c r="J561">
        <f>IF(Weight!$AB$12&gt;Weight!$AB$11,BETAINV(H561,Weight!$AB$19,Weight!$AB$20,Weight!$AB$11,Weight!$AB$12),Weight!$AB$11)</f>
        <v>452.12714817800384</v>
      </c>
      <c r="K561">
        <f>IF(Wean!$AB$12&gt;Wean!$AB$11,BETAINV(H561,Wean!$AB$19,Wean!$AB$20,Wean!$AB$11,Wean!$AB$12),Wean!$AB$11)</f>
        <v>0.84123140861607715</v>
      </c>
      <c r="L561">
        <f>IF(Costs!$AB$12&gt;Costs!$AB$11,BETAINV(H561,Costs!$AB$19,Costs!$AB$20,Costs!$AB$11,Costs!$AB$12),Costs!$AB$11)</f>
        <v>285.97187369043792</v>
      </c>
      <c r="M561">
        <f t="shared" si="36"/>
        <v>94.990408016476067</v>
      </c>
      <c r="N561">
        <f t="shared" si="34"/>
        <v>-491.67625865019056</v>
      </c>
      <c r="O561">
        <f t="shared" si="35"/>
        <v>0.55800000000000005</v>
      </c>
    </row>
    <row r="562" spans="7:15" x14ac:dyDescent="0.2">
      <c r="G562">
        <v>559</v>
      </c>
      <c r="H562">
        <f t="shared" si="33"/>
        <v>0.55900000000000005</v>
      </c>
      <c r="I562">
        <f>IF(Price!$AB$12&gt;Price!$AB$11,BETAINV(H562,Price!$AB$19,Price!$AB$20,Price!$AB$11,Price!$AB$12),Price!$AB$11)</f>
        <v>1.0017675278182614</v>
      </c>
      <c r="J562">
        <f>IF(Weight!$AB$12&gt;Weight!$AB$11,BETAINV(H562,Weight!$AB$19,Weight!$AB$20,Weight!$AB$11,Weight!$AB$12),Weight!$AB$11)</f>
        <v>452.16403711284869</v>
      </c>
      <c r="K562">
        <f>IF(Wean!$AB$12&gt;Wean!$AB$11,BETAINV(H562,Wean!$AB$19,Wean!$AB$20,Wean!$AB$11,Wean!$AB$12),Wean!$AB$11)</f>
        <v>0.84128821966452516</v>
      </c>
      <c r="L562">
        <f>IF(Costs!$AB$12&gt;Costs!$AB$11,BETAINV(H562,Costs!$AB$19,Costs!$AB$20,Costs!$AB$11,Costs!$AB$12),Costs!$AB$11)</f>
        <v>286.0415759675343</v>
      </c>
      <c r="M562">
        <f t="shared" si="36"/>
        <v>95.03106988450719</v>
      </c>
      <c r="N562">
        <f t="shared" si="34"/>
        <v>-491.63559678215944</v>
      </c>
      <c r="O562">
        <f t="shared" si="35"/>
        <v>0.55900000000000005</v>
      </c>
    </row>
    <row r="563" spans="7:15" x14ac:dyDescent="0.2">
      <c r="G563">
        <v>560</v>
      </c>
      <c r="H563">
        <f t="shared" si="33"/>
        <v>0.56000000000000005</v>
      </c>
      <c r="I563">
        <f>IF(Price!$AB$12&gt;Price!$AB$11,BETAINV(H563,Price!$AB$19,Price!$AB$20,Price!$AB$11,Price!$AB$12),Price!$AB$11)</f>
        <v>1.0019083922109893</v>
      </c>
      <c r="J563">
        <f>IF(Weight!$AB$12&gt;Weight!$AB$11,BETAINV(H563,Weight!$AB$19,Weight!$AB$20,Weight!$AB$11,Weight!$AB$12),Weight!$AB$11)</f>
        <v>452.20093712648452</v>
      </c>
      <c r="K563">
        <f>IF(Wean!$AB$12&gt;Wean!$AB$11,BETAINV(H563,Wean!$AB$19,Wean!$AB$20,Wean!$AB$11,Wean!$AB$12),Wean!$AB$11)</f>
        <v>0.84134507687185045</v>
      </c>
      <c r="L563">
        <f>IF(Costs!$AB$12&gt;Costs!$AB$11,BETAINV(H563,Costs!$AB$19,Costs!$AB$20,Costs!$AB$11,Costs!$AB$12),Costs!$AB$11)</f>
        <v>286.1113085648426</v>
      </c>
      <c r="M563">
        <f t="shared" si="36"/>
        <v>95.071784880244536</v>
      </c>
      <c r="N563">
        <f t="shared" si="34"/>
        <v>-491.59488178642209</v>
      </c>
      <c r="O563">
        <f t="shared" si="35"/>
        <v>0.56000000000000005</v>
      </c>
    </row>
    <row r="564" spans="7:15" x14ac:dyDescent="0.2">
      <c r="G564">
        <v>561</v>
      </c>
      <c r="H564">
        <f t="shared" si="33"/>
        <v>0.56100000000000005</v>
      </c>
      <c r="I564">
        <f>IF(Price!$AB$12&gt;Price!$AB$11,BETAINV(H564,Price!$AB$19,Price!$AB$20,Price!$AB$11,Price!$AB$12),Price!$AB$11)</f>
        <v>1.0020493442036984</v>
      </c>
      <c r="J564">
        <f>IF(Weight!$AB$12&gt;Weight!$AB$11,BETAINV(H564,Weight!$AB$19,Weight!$AB$20,Weight!$AB$11,Weight!$AB$12),Weight!$AB$11)</f>
        <v>452.23784841578754</v>
      </c>
      <c r="K564">
        <f>IF(Wean!$AB$12&gt;Wean!$AB$11,BETAINV(H564,Wean!$AB$19,Wean!$AB$20,Wean!$AB$11,Wean!$AB$12),Wean!$AB$11)</f>
        <v>0.84140198056595694</v>
      </c>
      <c r="L564">
        <f>IF(Costs!$AB$12&gt;Costs!$AB$11,BETAINV(H564,Costs!$AB$19,Costs!$AB$20,Costs!$AB$11,Costs!$AB$12),Costs!$AB$11)</f>
        <v>286.18107186350227</v>
      </c>
      <c r="M564">
        <f t="shared" si="36"/>
        <v>95.112553274626691</v>
      </c>
      <c r="N564">
        <f t="shared" si="34"/>
        <v>-491.55411339203994</v>
      </c>
      <c r="O564">
        <f t="shared" si="35"/>
        <v>0.56100000000000005</v>
      </c>
    </row>
    <row r="565" spans="7:15" x14ac:dyDescent="0.2">
      <c r="G565">
        <v>562</v>
      </c>
      <c r="H565">
        <f t="shared" si="33"/>
        <v>0.56200000000000006</v>
      </c>
      <c r="I565">
        <f>IF(Price!$AB$12&gt;Price!$AB$11,BETAINV(H565,Price!$AB$19,Price!$AB$20,Price!$AB$11,Price!$AB$12),Price!$AB$11)</f>
        <v>1.0021903845907034</v>
      </c>
      <c r="J565">
        <f>IF(Weight!$AB$12&gt;Weight!$AB$11,BETAINV(H565,Weight!$AB$19,Weight!$AB$20,Weight!$AB$11,Weight!$AB$12),Weight!$AB$11)</f>
        <v>452.2747711781052</v>
      </c>
      <c r="K565">
        <f>IF(Wean!$AB$12&gt;Wean!$AB$11,BETAINV(H565,Wean!$AB$19,Wean!$AB$20,Wean!$AB$11,Wean!$AB$12),Wean!$AB$11)</f>
        <v>0.84145893107614256</v>
      </c>
      <c r="L565">
        <f>IF(Costs!$AB$12&gt;Costs!$AB$11,BETAINV(H565,Costs!$AB$19,Costs!$AB$20,Costs!$AB$11,Costs!$AB$12),Costs!$AB$11)</f>
        <v>286.25086624576602</v>
      </c>
      <c r="M565">
        <f t="shared" si="36"/>
        <v>95.153375340064656</v>
      </c>
      <c r="N565">
        <f t="shared" si="34"/>
        <v>-491.51329132660197</v>
      </c>
      <c r="O565">
        <f t="shared" si="35"/>
        <v>0.56200000000000006</v>
      </c>
    </row>
    <row r="566" spans="7:15" x14ac:dyDescent="0.2">
      <c r="G566">
        <v>563</v>
      </c>
      <c r="H566">
        <f t="shared" si="33"/>
        <v>0.56299999999999994</v>
      </c>
      <c r="I566">
        <f>IF(Price!$AB$12&gt;Price!$AB$11,BETAINV(H566,Price!$AB$19,Price!$AB$20,Price!$AB$11,Price!$AB$12),Price!$AB$11)</f>
        <v>1.002331514169198</v>
      </c>
      <c r="J566">
        <f>IF(Weight!$AB$12&gt;Weight!$AB$11,BETAINV(H566,Weight!$AB$19,Weight!$AB$20,Weight!$AB$11,Weight!$AB$12),Weight!$AB$11)</f>
        <v>452.31170561126493</v>
      </c>
      <c r="K566">
        <f>IF(Wean!$AB$12&gt;Wean!$AB$11,BETAINV(H566,Wean!$AB$19,Wean!$AB$20,Wean!$AB$11,Wean!$AB$12),Wean!$AB$11)</f>
        <v>0.84151592873311565</v>
      </c>
      <c r="L566">
        <f>IF(Costs!$AB$12&gt;Costs!$AB$11,BETAINV(H566,Costs!$AB$19,Costs!$AB$20,Costs!$AB$11,Costs!$AB$12),Costs!$AB$11)</f>
        <v>286.32069209501742</v>
      </c>
      <c r="M566">
        <f t="shared" si="36"/>
        <v>95.194251350456454</v>
      </c>
      <c r="N566">
        <f t="shared" si="34"/>
        <v>-491.47241531621017</v>
      </c>
      <c r="O566">
        <f t="shared" si="35"/>
        <v>0.56299999999999994</v>
      </c>
    </row>
    <row r="567" spans="7:15" x14ac:dyDescent="0.2">
      <c r="G567">
        <v>564</v>
      </c>
      <c r="H567">
        <f t="shared" si="33"/>
        <v>0.56399999999999995</v>
      </c>
      <c r="I567">
        <f>IF(Price!$AB$12&gt;Price!$AB$11,BETAINV(H567,Price!$AB$19,Price!$AB$20,Price!$AB$11,Price!$AB$12),Price!$AB$11)</f>
        <v>1.0024727337392931</v>
      </c>
      <c r="J567">
        <f>IF(Weight!$AB$12&gt;Weight!$AB$11,BETAINV(H567,Weight!$AB$19,Weight!$AB$20,Weight!$AB$11,Weight!$AB$12),Weight!$AB$11)</f>
        <v>452.34865191358318</v>
      </c>
      <c r="K567">
        <f>IF(Wean!$AB$12&gt;Wean!$AB$11,BETAINV(H567,Wean!$AB$19,Wean!$AB$20,Wean!$AB$11,Wean!$AB$12),Wean!$AB$11)</f>
        <v>0.84157297386901164</v>
      </c>
      <c r="L567">
        <f>IF(Costs!$AB$12&gt;Costs!$AB$11,BETAINV(H567,Costs!$AB$19,Costs!$AB$20,Costs!$AB$11,Costs!$AB$12),Costs!$AB$11)</f>
        <v>286.39054979578873</v>
      </c>
      <c r="M567">
        <f t="shared" si="36"/>
        <v>95.235181581201857</v>
      </c>
      <c r="N567">
        <f t="shared" si="34"/>
        <v>-491.43148508546477</v>
      </c>
      <c r="O567">
        <f t="shared" si="35"/>
        <v>0.56399999999999995</v>
      </c>
    </row>
    <row r="568" spans="7:15" x14ac:dyDescent="0.2">
      <c r="G568">
        <v>565</v>
      </c>
      <c r="H568">
        <f t="shared" si="33"/>
        <v>0.56499999999999995</v>
      </c>
      <c r="I568">
        <f>IF(Price!$AB$12&gt;Price!$AB$11,BETAINV(H568,Price!$AB$19,Price!$AB$20,Price!$AB$11,Price!$AB$12),Price!$AB$11)</f>
        <v>1.002614044104055</v>
      </c>
      <c r="J568">
        <f>IF(Weight!$AB$12&gt;Weight!$AB$11,BETAINV(H568,Weight!$AB$19,Weight!$AB$20,Weight!$AB$11,Weight!$AB$12),Weight!$AB$11)</f>
        <v>452.38561028387448</v>
      </c>
      <c r="K568">
        <f>IF(Wean!$AB$12&gt;Wean!$AB$11,BETAINV(H568,Wean!$AB$19,Wean!$AB$20,Wean!$AB$11,Wean!$AB$12),Wean!$AB$11)</f>
        <v>0.84163006681740848</v>
      </c>
      <c r="L568">
        <f>IF(Costs!$AB$12&gt;Costs!$AB$11,BETAINV(H568,Costs!$AB$19,Costs!$AB$20,Costs!$AB$11,Costs!$AB$12),Costs!$AB$11)</f>
        <v>286.46043973377863</v>
      </c>
      <c r="M568">
        <f t="shared" si="36"/>
        <v>95.276166309216308</v>
      </c>
      <c r="N568">
        <f t="shared" si="34"/>
        <v>-491.39050035745032</v>
      </c>
      <c r="O568">
        <f t="shared" si="35"/>
        <v>0.56499999999999995</v>
      </c>
    </row>
    <row r="569" spans="7:15" x14ac:dyDescent="0.2">
      <c r="G569">
        <v>566</v>
      </c>
      <c r="H569">
        <f t="shared" si="33"/>
        <v>0.56599999999999995</v>
      </c>
      <c r="I569">
        <f>IF(Price!$AB$12&gt;Price!$AB$11,BETAINV(H569,Price!$AB$19,Price!$AB$20,Price!$AB$11,Price!$AB$12),Price!$AB$11)</f>
        <v>1.002755446069544</v>
      </c>
      <c r="J569">
        <f>IF(Weight!$AB$12&gt;Weight!$AB$11,BETAINV(H569,Weight!$AB$19,Weight!$AB$20,Weight!$AB$11,Weight!$AB$12),Weight!$AB$11)</f>
        <v>452.42258092146034</v>
      </c>
      <c r="K569">
        <f>IF(Wean!$AB$12&gt;Wean!$AB$11,BETAINV(H569,Wean!$AB$19,Wean!$AB$20,Wean!$AB$11,Wean!$AB$12),Wean!$AB$11)</f>
        <v>0.84168720791334439</v>
      </c>
      <c r="L569">
        <f>IF(Costs!$AB$12&gt;Costs!$AB$11,BETAINV(H569,Costs!$AB$19,Costs!$AB$20,Costs!$AB$11,Costs!$AB$12),Costs!$AB$11)</f>
        <v>286.53036229587065</v>
      </c>
      <c r="M569">
        <f t="shared" si="36"/>
        <v>95.317205812945645</v>
      </c>
      <c r="N569">
        <f t="shared" si="34"/>
        <v>-491.34946085372098</v>
      </c>
      <c r="O569">
        <f t="shared" si="35"/>
        <v>0.56599999999999995</v>
      </c>
    </row>
    <row r="570" spans="7:15" x14ac:dyDescent="0.2">
      <c r="G570">
        <v>567</v>
      </c>
      <c r="H570">
        <f t="shared" si="33"/>
        <v>0.56699999999999995</v>
      </c>
      <c r="I570">
        <f>IF(Price!$AB$12&gt;Price!$AB$11,BETAINV(H570,Price!$AB$19,Price!$AB$20,Price!$AB$11,Price!$AB$12),Price!$AB$11)</f>
        <v>1.0028969404448547</v>
      </c>
      <c r="J570">
        <f>IF(Weight!$AB$12&gt;Weight!$AB$11,BETAINV(H570,Weight!$AB$19,Weight!$AB$20,Weight!$AB$11,Weight!$AB$12),Weight!$AB$11)</f>
        <v>452.45956402617855</v>
      </c>
      <c r="K570">
        <f>IF(Wean!$AB$12&gt;Wean!$AB$11,BETAINV(H570,Wean!$AB$19,Wean!$AB$20,Wean!$AB$11,Wean!$AB$12),Wean!$AB$11)</f>
        <v>0.84174439749333363</v>
      </c>
      <c r="L570">
        <f>IF(Costs!$AB$12&gt;Costs!$AB$11,BETAINV(H570,Costs!$AB$19,Costs!$AB$20,Costs!$AB$11,Costs!$AB$12),Costs!$AB$11)</f>
        <v>286.600317870151</v>
      </c>
      <c r="M570">
        <f t="shared" si="36"/>
        <v>95.35830037238162</v>
      </c>
      <c r="N570">
        <f t="shared" si="34"/>
        <v>-491.30836629428501</v>
      </c>
      <c r="O570">
        <f t="shared" si="35"/>
        <v>0.56699999999999995</v>
      </c>
    </row>
    <row r="571" spans="7:15" x14ac:dyDescent="0.2">
      <c r="G571">
        <v>568</v>
      </c>
      <c r="H571">
        <f t="shared" si="33"/>
        <v>0.56799999999999995</v>
      </c>
      <c r="I571">
        <f>IF(Price!$AB$12&gt;Price!$AB$11,BETAINV(H571,Price!$AB$19,Price!$AB$20,Price!$AB$11,Price!$AB$12),Price!$AB$11)</f>
        <v>1.0030385280421537</v>
      </c>
      <c r="J571">
        <f>IF(Weight!$AB$12&gt;Weight!$AB$11,BETAINV(H571,Weight!$AB$19,Weight!$AB$20,Weight!$AB$11,Weight!$AB$12),Weight!$AB$11)</f>
        <v>452.4965597983923</v>
      </c>
      <c r="K571">
        <f>IF(Wean!$AB$12&gt;Wean!$AB$11,BETAINV(H571,Wean!$AB$19,Wean!$AB$20,Wean!$AB$11,Wean!$AB$12),Wean!$AB$11)</f>
        <v>0.8418016358953837</v>
      </c>
      <c r="L571">
        <f>IF(Costs!$AB$12&gt;Costs!$AB$11,BETAINV(H571,Costs!$AB$19,Costs!$AB$20,Costs!$AB$11,Costs!$AB$12),Costs!$AB$11)</f>
        <v>286.67030684592726</v>
      </c>
      <c r="M571">
        <f t="shared" si="36"/>
        <v>95.399450269075771</v>
      </c>
      <c r="N571">
        <f t="shared" si="34"/>
        <v>-491.26721639759086</v>
      </c>
      <c r="O571">
        <f t="shared" si="35"/>
        <v>0.56799999999999995</v>
      </c>
    </row>
    <row r="572" spans="7:15" x14ac:dyDescent="0.2">
      <c r="G572">
        <v>569</v>
      </c>
      <c r="H572">
        <f t="shared" si="33"/>
        <v>0.56899999999999995</v>
      </c>
      <c r="I572">
        <f>IF(Price!$AB$12&gt;Price!$AB$11,BETAINV(H572,Price!$AB$19,Price!$AB$20,Price!$AB$11,Price!$AB$12),Price!$AB$11)</f>
        <v>1.0031802096767206</v>
      </c>
      <c r="J572">
        <f>IF(Weight!$AB$12&gt;Weight!$AB$11,BETAINV(H572,Weight!$AB$19,Weight!$AB$20,Weight!$AB$11,Weight!$AB$12),Weight!$AB$11)</f>
        <v>452.5335684389994</v>
      </c>
      <c r="K572">
        <f>IF(Wean!$AB$12&gt;Wean!$AB$11,BETAINV(H572,Wean!$AB$19,Wean!$AB$20,Wean!$AB$11,Wean!$AB$12),Wean!$AB$11)</f>
        <v>0.8418589234590127</v>
      </c>
      <c r="L572">
        <f>IF(Costs!$AB$12&gt;Costs!$AB$11,BETAINV(H572,Costs!$AB$19,Costs!$AB$20,Costs!$AB$11,Costs!$AB$12),Costs!$AB$11)</f>
        <v>286.74032961374644</v>
      </c>
      <c r="M572">
        <f t="shared" si="36"/>
        <v>95.44065578615556</v>
      </c>
      <c r="N572">
        <f t="shared" si="34"/>
        <v>-491.22601088051107</v>
      </c>
      <c r="O572">
        <f t="shared" si="35"/>
        <v>0.56899999999999995</v>
      </c>
    </row>
    <row r="573" spans="7:15" x14ac:dyDescent="0.2">
      <c r="G573">
        <v>570</v>
      </c>
      <c r="H573">
        <f t="shared" si="33"/>
        <v>0.56999999999999995</v>
      </c>
      <c r="I573">
        <f>IF(Price!$AB$12&gt;Price!$AB$11,BETAINV(H573,Price!$AB$19,Price!$AB$20,Price!$AB$11,Price!$AB$12),Price!$AB$11)</f>
        <v>1.0033219861669873</v>
      </c>
      <c r="J573">
        <f>IF(Weight!$AB$12&gt;Weight!$AB$11,BETAINV(H573,Weight!$AB$19,Weight!$AB$20,Weight!$AB$11,Weight!$AB$12),Weight!$AB$11)</f>
        <v>452.57059014944156</v>
      </c>
      <c r="K573">
        <f>IF(Wean!$AB$12&gt;Wean!$AB$11,BETAINV(H573,Wean!$AB$19,Wean!$AB$20,Wean!$AB$11,Wean!$AB$12),Wean!$AB$11)</f>
        <v>0.8419162605252658</v>
      </c>
      <c r="L573">
        <f>IF(Costs!$AB$12&gt;Costs!$AB$11,BETAINV(H573,Costs!$AB$19,Costs!$AB$20,Costs!$AB$11,Costs!$AB$12),Costs!$AB$11)</f>
        <v>286.81038656541381</v>
      </c>
      <c r="M573">
        <f t="shared" si="36"/>
        <v>95.481917208338871</v>
      </c>
      <c r="N573">
        <f t="shared" si="34"/>
        <v>-491.18474945832776</v>
      </c>
      <c r="O573">
        <f t="shared" si="35"/>
        <v>0.56999999999999995</v>
      </c>
    </row>
    <row r="574" spans="7:15" x14ac:dyDescent="0.2">
      <c r="G574">
        <v>571</v>
      </c>
      <c r="H574">
        <f t="shared" si="33"/>
        <v>0.57099999999999995</v>
      </c>
      <c r="I574">
        <f>IF(Price!$AB$12&gt;Price!$AB$11,BETAINV(H574,Price!$AB$19,Price!$AB$20,Price!$AB$11,Price!$AB$12),Price!$AB$11)</f>
        <v>1.0034638583345792</v>
      </c>
      <c r="J574">
        <f>IF(Weight!$AB$12&gt;Weight!$AB$11,BETAINV(H574,Weight!$AB$19,Weight!$AB$20,Weight!$AB$11,Weight!$AB$12),Weight!$AB$11)</f>
        <v>452.60762513171397</v>
      </c>
      <c r="K574">
        <f>IF(Wean!$AB$12&gt;Wean!$AB$11,BETAINV(H574,Wean!$AB$19,Wean!$AB$20,Wean!$AB$11,Wean!$AB$12),Wean!$AB$11)</f>
        <v>0.8419736474367332</v>
      </c>
      <c r="L574">
        <f>IF(Costs!$AB$12&gt;Costs!$AB$11,BETAINV(H574,Costs!$AB$19,Costs!$AB$20,Costs!$AB$11,Costs!$AB$12),Costs!$AB$11)</f>
        <v>286.88047809401166</v>
      </c>
      <c r="M574">
        <f t="shared" si="36"/>
        <v>95.523234821950211</v>
      </c>
      <c r="N574">
        <f t="shared" si="34"/>
        <v>-491.14343184471642</v>
      </c>
      <c r="O574">
        <f t="shared" si="35"/>
        <v>0.57099999999999995</v>
      </c>
    </row>
    <row r="575" spans="7:15" x14ac:dyDescent="0.2">
      <c r="G575">
        <v>572</v>
      </c>
      <c r="H575">
        <f t="shared" si="33"/>
        <v>0.57199999999999995</v>
      </c>
      <c r="I575">
        <f>IF(Price!$AB$12&gt;Price!$AB$11,BETAINV(H575,Price!$AB$19,Price!$AB$20,Price!$AB$11,Price!$AB$12),Price!$AB$11)</f>
        <v>1.0036058270043549</v>
      </c>
      <c r="J575">
        <f>IF(Weight!$AB$12&gt;Weight!$AB$11,BETAINV(H575,Weight!$AB$19,Weight!$AB$20,Weight!$AB$11,Weight!$AB$12),Weight!$AB$11)</f>
        <v>452.64467358837453</v>
      </c>
      <c r="K575">
        <f>IF(Wean!$AB$12&gt;Wean!$AB$11,BETAINV(H575,Wean!$AB$19,Wean!$AB$20,Wean!$AB$11,Wean!$AB$12),Wean!$AB$11)</f>
        <v>0.84203108453756714</v>
      </c>
      <c r="L575">
        <f>IF(Costs!$AB$12&gt;Costs!$AB$11,BETAINV(H575,Costs!$AB$19,Costs!$AB$20,Costs!$AB$11,Costs!$AB$12),Costs!$AB$11)</f>
        <v>286.95060459391811</v>
      </c>
      <c r="M575">
        <f t="shared" si="36"/>
        <v>95.564608914935434</v>
      </c>
      <c r="N575">
        <f t="shared" si="34"/>
        <v>-491.10205775173119</v>
      </c>
      <c r="O575">
        <f t="shared" si="35"/>
        <v>0.57199999999999995</v>
      </c>
    </row>
    <row r="576" spans="7:15" x14ac:dyDescent="0.2">
      <c r="G576">
        <v>573</v>
      </c>
      <c r="H576">
        <f t="shared" si="33"/>
        <v>0.57299999999999995</v>
      </c>
      <c r="I576">
        <f>IF(Price!$AB$12&gt;Price!$AB$11,BETAINV(H576,Price!$AB$19,Price!$AB$20,Price!$AB$11,Price!$AB$12),Price!$AB$11)</f>
        <v>1.0037478930044483</v>
      </c>
      <c r="J576">
        <f>IF(Weight!$AB$12&gt;Weight!$AB$11,BETAINV(H576,Weight!$AB$19,Weight!$AB$20,Weight!$AB$11,Weight!$AB$12),Weight!$AB$11)</f>
        <v>452.6817357225533</v>
      </c>
      <c r="K576">
        <f>IF(Wean!$AB$12&gt;Wean!$AB$11,BETAINV(H576,Wean!$AB$19,Wean!$AB$20,Wean!$AB$11,Wean!$AB$12),Wean!$AB$11)</f>
        <v>0.84208857217350019</v>
      </c>
      <c r="L576">
        <f>IF(Costs!$AB$12&gt;Costs!$AB$11,BETAINV(H576,Costs!$AB$19,Costs!$AB$20,Costs!$AB$11,Costs!$AB$12),Costs!$AB$11)</f>
        <v>287.02076646082605</v>
      </c>
      <c r="M576">
        <f t="shared" si="36"/>
        <v>95.606039776878447</v>
      </c>
      <c r="N576">
        <f t="shared" si="34"/>
        <v>-491.06062688978818</v>
      </c>
      <c r="O576">
        <f t="shared" si="35"/>
        <v>0.57299999999999995</v>
      </c>
    </row>
    <row r="577" spans="7:15" x14ac:dyDescent="0.2">
      <c r="G577">
        <v>574</v>
      </c>
      <c r="H577">
        <f t="shared" si="33"/>
        <v>0.57399999999999995</v>
      </c>
      <c r="I577">
        <f>IF(Price!$AB$12&gt;Price!$AB$11,BETAINV(H577,Price!$AB$19,Price!$AB$20,Price!$AB$11,Price!$AB$12),Price!$AB$11)</f>
        <v>1.0038900571663094</v>
      </c>
      <c r="J577">
        <f>IF(Weight!$AB$12&gt;Weight!$AB$11,BETAINV(H577,Weight!$AB$19,Weight!$AB$20,Weight!$AB$11,Weight!$AB$12),Weight!$AB$11)</f>
        <v>452.71881173796231</v>
      </c>
      <c r="K577">
        <f>IF(Wean!$AB$12&gt;Wean!$AB$11,BETAINV(H577,Wean!$AB$19,Wean!$AB$20,Wean!$AB$11,Wean!$AB$12),Wean!$AB$11)</f>
        <v>0.84214611069186207</v>
      </c>
      <c r="L577">
        <f>IF(Costs!$AB$12&gt;Costs!$AB$11,BETAINV(H577,Costs!$AB$19,Costs!$AB$20,Costs!$AB$11,Costs!$AB$12),Costs!$AB$11)</f>
        <v>287.09096409176249</v>
      </c>
      <c r="M577">
        <f t="shared" si="36"/>
        <v>95.647527699016223</v>
      </c>
      <c r="N577">
        <f t="shared" si="34"/>
        <v>-491.01913896765041</v>
      </c>
      <c r="O577">
        <f t="shared" si="35"/>
        <v>0.57399999999999995</v>
      </c>
    </row>
    <row r="578" spans="7:15" x14ac:dyDescent="0.2">
      <c r="G578">
        <v>575</v>
      </c>
      <c r="H578">
        <f t="shared" si="33"/>
        <v>0.57499999999999996</v>
      </c>
      <c r="I578">
        <f>IF(Price!$AB$12&gt;Price!$AB$11,BETAINV(H578,Price!$AB$19,Price!$AB$20,Price!$AB$11,Price!$AB$12),Price!$AB$11)</f>
        <v>1.0040323203247463</v>
      </c>
      <c r="J578">
        <f>IF(Weight!$AB$12&gt;Weight!$AB$11,BETAINV(H578,Weight!$AB$19,Weight!$AB$20,Weight!$AB$11,Weight!$AB$12),Weight!$AB$11)</f>
        <v>452.75590183890506</v>
      </c>
      <c r="K578">
        <f>IF(Wean!$AB$12&gt;Wean!$AB$11,BETAINV(H578,Wean!$AB$19,Wean!$AB$20,Wean!$AB$11,Wean!$AB$12),Wean!$AB$11)</f>
        <v>0.84220370044159887</v>
      </c>
      <c r="L578">
        <f>IF(Costs!$AB$12&gt;Costs!$AB$11,BETAINV(H578,Costs!$AB$19,Costs!$AB$20,Costs!$AB$11,Costs!$AB$12),Costs!$AB$11)</f>
        <v>287.16119788510764</v>
      </c>
      <c r="M578">
        <f t="shared" si="36"/>
        <v>95.689072974255737</v>
      </c>
      <c r="N578">
        <f t="shared" si="34"/>
        <v>-490.97759369241089</v>
      </c>
      <c r="O578">
        <f t="shared" si="35"/>
        <v>0.57499999999999996</v>
      </c>
    </row>
    <row r="579" spans="7:15" x14ac:dyDescent="0.2">
      <c r="G579">
        <v>576</v>
      </c>
      <c r="H579">
        <f t="shared" si="33"/>
        <v>0.57599999999999996</v>
      </c>
      <c r="I579">
        <f>IF(Price!$AB$12&gt;Price!$AB$11,BETAINV(H579,Price!$AB$19,Price!$AB$20,Price!$AB$11,Price!$AB$12),Price!$AB$11)</f>
        <v>1.0041746833179674</v>
      </c>
      <c r="J579">
        <f>IF(Weight!$AB$12&gt;Weight!$AB$11,BETAINV(H579,Weight!$AB$19,Weight!$AB$20,Weight!$AB$11,Weight!$AB$12),Weight!$AB$11)</f>
        <v>452.79300623028615</v>
      </c>
      <c r="K579">
        <f>IF(Wean!$AB$12&gt;Wean!$AB$11,BETAINV(H579,Wean!$AB$19,Wean!$AB$20,Wean!$AB$11,Wean!$AB$12),Wean!$AB$11)</f>
        <v>0.84226134177328993</v>
      </c>
      <c r="L579">
        <f>IF(Costs!$AB$12&gt;Costs!$AB$11,BETAINV(H579,Costs!$AB$19,Costs!$AB$20,Costs!$AB$11,Costs!$AB$12),Costs!$AB$11)</f>
        <v>287.23146824061473</v>
      </c>
      <c r="M579">
        <f t="shared" si="36"/>
        <v>95.730675897189315</v>
      </c>
      <c r="N579">
        <f t="shared" si="34"/>
        <v>-490.93599076947731</v>
      </c>
      <c r="O579">
        <f t="shared" si="35"/>
        <v>0.57599999999999996</v>
      </c>
    </row>
    <row r="580" spans="7:15" x14ac:dyDescent="0.2">
      <c r="G580">
        <v>577</v>
      </c>
      <c r="H580">
        <f t="shared" ref="H580:H643" si="37">G580/1000</f>
        <v>0.57699999999999996</v>
      </c>
      <c r="I580">
        <f>IF(Price!$AB$12&gt;Price!$AB$11,BETAINV(H580,Price!$AB$19,Price!$AB$20,Price!$AB$11,Price!$AB$12),Price!$AB$11)</f>
        <v>1.0043171469876242</v>
      </c>
      <c r="J580">
        <f>IF(Weight!$AB$12&gt;Weight!$AB$11,BETAINV(H580,Weight!$AB$19,Weight!$AB$20,Weight!$AB$11,Weight!$AB$12),Weight!$AB$11)</f>
        <v>452.83012511762121</v>
      </c>
      <c r="K580">
        <f>IF(Wean!$AB$12&gt;Wean!$AB$11,BETAINV(H580,Wean!$AB$19,Wean!$AB$20,Wean!$AB$11,Wean!$AB$12),Wean!$AB$11)</f>
        <v>0.84231903503916727</v>
      </c>
      <c r="L580">
        <f>IF(Costs!$AB$12&gt;Costs!$AB$11,BETAINV(H580,Costs!$AB$19,Costs!$AB$20,Costs!$AB$11,Costs!$AB$12),Costs!$AB$11)</f>
        <v>287.30177555942925</v>
      </c>
      <c r="M580">
        <f t="shared" si="36"/>
        <v>95.77233676411231</v>
      </c>
      <c r="N580">
        <f t="shared" ref="N580:N643" si="38">M580-$E$40-$E$43</f>
        <v>-490.89432990255432</v>
      </c>
      <c r="O580">
        <f t="shared" ref="O580:O643" si="39">H580</f>
        <v>0.57699999999999996</v>
      </c>
    </row>
    <row r="581" spans="7:15" x14ac:dyDescent="0.2">
      <c r="G581">
        <v>578</v>
      </c>
      <c r="H581">
        <f t="shared" si="37"/>
        <v>0.57799999999999996</v>
      </c>
      <c r="I581">
        <f>IF(Price!$AB$12&gt;Price!$AB$11,BETAINV(H581,Price!$AB$19,Price!$AB$20,Price!$AB$11,Price!$AB$12),Price!$AB$11)</f>
        <v>1.0044597121788532</v>
      </c>
      <c r="J581">
        <f>IF(Weight!$AB$12&gt;Weight!$AB$11,BETAINV(H581,Weight!$AB$19,Weight!$AB$20,Weight!$AB$11,Weight!$AB$12),Weight!$AB$11)</f>
        <v>452.86725870704674</v>
      </c>
      <c r="K581">
        <f>IF(Wean!$AB$12&gt;Wean!$AB$11,BETAINV(H581,Wean!$AB$19,Wean!$AB$20,Wean!$AB$11,Wean!$AB$12),Wean!$AB$11)</f>
        <v>0.84237678059313348</v>
      </c>
      <c r="L581">
        <f>IF(Costs!$AB$12&gt;Costs!$AB$11,BETAINV(H581,Costs!$AB$19,Costs!$AB$20,Costs!$AB$11,Costs!$AB$12),Costs!$AB$11)</f>
        <v>287.37212024410894</v>
      </c>
      <c r="M581">
        <f t="shared" ref="M581:M644" si="40">I581*J581*K581-L581</f>
        <v>95.814055873038456</v>
      </c>
      <c r="N581">
        <f t="shared" si="38"/>
        <v>-490.85261079362817</v>
      </c>
      <c r="O581">
        <f t="shared" si="39"/>
        <v>0.57799999999999996</v>
      </c>
    </row>
    <row r="582" spans="7:15" x14ac:dyDescent="0.2">
      <c r="G582">
        <v>579</v>
      </c>
      <c r="H582">
        <f t="shared" si="37"/>
        <v>0.57899999999999996</v>
      </c>
      <c r="I582">
        <f>IF(Price!$AB$12&gt;Price!$AB$11,BETAINV(H582,Price!$AB$19,Price!$AB$20,Price!$AB$11,Price!$AB$12),Price!$AB$11)</f>
        <v>1.0046023797403205</v>
      </c>
      <c r="J582">
        <f>IF(Weight!$AB$12&gt;Weight!$AB$11,BETAINV(H582,Weight!$AB$19,Weight!$AB$20,Weight!$AB$11,Weight!$AB$12),Weight!$AB$11)</f>
        <v>452.90440720532979</v>
      </c>
      <c r="K582">
        <f>IF(Wean!$AB$12&gt;Wean!$AB$11,BETAINV(H582,Wean!$AB$19,Wean!$AB$20,Wean!$AB$11,Wean!$AB$12),Wean!$AB$11)</f>
        <v>0.84243457879078032</v>
      </c>
      <c r="L582">
        <f>IF(Costs!$AB$12&gt;Costs!$AB$11,BETAINV(H582,Costs!$AB$19,Costs!$AB$20,Costs!$AB$11,Costs!$AB$12),Costs!$AB$11)</f>
        <v>287.44250269864381</v>
      </c>
      <c r="M582">
        <f t="shared" si="40"/>
        <v>95.855833523717251</v>
      </c>
      <c r="N582">
        <f t="shared" si="38"/>
        <v>-490.81083314294938</v>
      </c>
      <c r="O582">
        <f t="shared" si="39"/>
        <v>0.57899999999999996</v>
      </c>
    </row>
    <row r="583" spans="7:15" x14ac:dyDescent="0.2">
      <c r="G583">
        <v>580</v>
      </c>
      <c r="H583">
        <f t="shared" si="37"/>
        <v>0.57999999999999996</v>
      </c>
      <c r="I583">
        <f>IF(Price!$AB$12&gt;Price!$AB$11,BETAINV(H583,Price!$AB$19,Price!$AB$20,Price!$AB$11,Price!$AB$12),Price!$AB$11)</f>
        <v>1.0047451505242651</v>
      </c>
      <c r="J583">
        <f>IF(Weight!$AB$12&gt;Weight!$AB$11,BETAINV(H583,Weight!$AB$19,Weight!$AB$20,Weight!$AB$11,Weight!$AB$12),Weight!$AB$11)</f>
        <v>452.94157081987834</v>
      </c>
      <c r="K583">
        <f>IF(Wean!$AB$12&gt;Wean!$AB$11,BETAINV(H583,Wean!$AB$19,Wean!$AB$20,Wean!$AB$11,Wean!$AB$12),Wean!$AB$11)</f>
        <v>0.84249242998940821</v>
      </c>
      <c r="L583">
        <f>IF(Costs!$AB$12&gt;Costs!$AB$11,BETAINV(H583,Costs!$AB$19,Costs!$AB$20,Costs!$AB$11,Costs!$AB$12),Costs!$AB$11)</f>
        <v>287.51292332847606</v>
      </c>
      <c r="M583">
        <f t="shared" si="40"/>
        <v>95.897670017651308</v>
      </c>
      <c r="N583">
        <f t="shared" si="38"/>
        <v>-490.76899664901532</v>
      </c>
      <c r="O583">
        <f t="shared" si="39"/>
        <v>0.57999999999999996</v>
      </c>
    </row>
    <row r="584" spans="7:15" x14ac:dyDescent="0.2">
      <c r="G584">
        <v>581</v>
      </c>
      <c r="H584">
        <f t="shared" si="37"/>
        <v>0.58099999999999996</v>
      </c>
      <c r="I584">
        <f>IF(Price!$AB$12&gt;Price!$AB$11,BETAINV(H584,Price!$AB$19,Price!$AB$20,Price!$AB$11,Price!$AB$12),Price!$AB$11)</f>
        <v>1.0048880253865422</v>
      </c>
      <c r="J584">
        <f>IF(Weight!$AB$12&gt;Weight!$AB$11,BETAINV(H584,Weight!$AB$19,Weight!$AB$20,Weight!$AB$11,Weight!$AB$12),Weight!$AB$11)</f>
        <v>452.97874975875106</v>
      </c>
      <c r="K584">
        <f>IF(Wean!$AB$12&gt;Wean!$AB$11,BETAINV(H584,Wean!$AB$19,Wean!$AB$20,Wean!$AB$11,Wean!$AB$12),Wean!$AB$11)</f>
        <v>0.8425503345480444</v>
      </c>
      <c r="L584">
        <f>IF(Costs!$AB$12&gt;Costs!$AB$11,BETAINV(H584,Costs!$AB$19,Costs!$AB$20,Costs!$AB$11,Costs!$AB$12),Costs!$AB$11)</f>
        <v>287.58338254052052</v>
      </c>
      <c r="M584">
        <f t="shared" si="40"/>
        <v>95.939565658112599</v>
      </c>
      <c r="N584">
        <f t="shared" si="38"/>
        <v>-490.72710100855403</v>
      </c>
      <c r="O584">
        <f t="shared" si="39"/>
        <v>0.58099999999999996</v>
      </c>
    </row>
    <row r="585" spans="7:15" x14ac:dyDescent="0.2">
      <c r="G585">
        <v>582</v>
      </c>
      <c r="H585">
        <f t="shared" si="37"/>
        <v>0.58199999999999996</v>
      </c>
      <c r="I585">
        <f>IF(Price!$AB$12&gt;Price!$AB$11,BETAINV(H585,Price!$AB$19,Price!$AB$20,Price!$AB$11,Price!$AB$12),Price!$AB$11)</f>
        <v>1.0050310051866684</v>
      </c>
      <c r="J585">
        <f>IF(Weight!$AB$12&gt;Weight!$AB$11,BETAINV(H585,Weight!$AB$19,Weight!$AB$20,Weight!$AB$11,Weight!$AB$12),Weight!$AB$11)</f>
        <v>453.01594423066763</v>
      </c>
      <c r="K585">
        <f>IF(Wean!$AB$12&gt;Wean!$AB$11,BETAINV(H585,Wean!$AB$19,Wean!$AB$20,Wean!$AB$11,Wean!$AB$12),Wean!$AB$11)</f>
        <v>0.84260829282746319</v>
      </c>
      <c r="L585">
        <f>IF(Costs!$AB$12&gt;Costs!$AB$11,BETAINV(H585,Costs!$AB$19,Costs!$AB$20,Costs!$AB$11,Costs!$AB$12),Costs!$AB$11)</f>
        <v>287.65388074318491</v>
      </c>
      <c r="M585">
        <f t="shared" si="40"/>
        <v>95.981520750160598</v>
      </c>
      <c r="N585">
        <f t="shared" si="38"/>
        <v>-490.68514591650603</v>
      </c>
      <c r="O585">
        <f t="shared" si="39"/>
        <v>0.58199999999999996</v>
      </c>
    </row>
    <row r="586" spans="7:15" x14ac:dyDescent="0.2">
      <c r="G586">
        <v>583</v>
      </c>
      <c r="H586">
        <f t="shared" si="37"/>
        <v>0.58299999999999996</v>
      </c>
      <c r="I586">
        <f>IF(Price!$AB$12&gt;Price!$AB$11,BETAINV(H586,Price!$AB$19,Price!$AB$20,Price!$AB$11,Price!$AB$12),Price!$AB$11)</f>
        <v>1.0051740907878666</v>
      </c>
      <c r="J586">
        <f>IF(Weight!$AB$12&gt;Weight!$AB$11,BETAINV(H586,Weight!$AB$19,Weight!$AB$20,Weight!$AB$11,Weight!$AB$12),Weight!$AB$11)</f>
        <v>453.05315444501889</v>
      </c>
      <c r="K586">
        <f>IF(Wean!$AB$12&gt;Wean!$AB$11,BETAINV(H586,Wean!$AB$19,Wean!$AB$20,Wean!$AB$11,Wean!$AB$12),Wean!$AB$11)</f>
        <v>0.84266630519020436</v>
      </c>
      <c r="L586">
        <f>IF(Costs!$AB$12&gt;Costs!$AB$11,BETAINV(H586,Costs!$AB$19,Costs!$AB$20,Costs!$AB$11,Costs!$AB$12),Costs!$AB$11)</f>
        <v>287.72441834639062</v>
      </c>
      <c r="M586">
        <f t="shared" si="40"/>
        <v>96.023535600659272</v>
      </c>
      <c r="N586">
        <f t="shared" si="38"/>
        <v>-490.64313106600736</v>
      </c>
      <c r="O586">
        <f t="shared" si="39"/>
        <v>0.58299999999999996</v>
      </c>
    </row>
    <row r="587" spans="7:15" x14ac:dyDescent="0.2">
      <c r="G587">
        <v>584</v>
      </c>
      <c r="H587">
        <f t="shared" si="37"/>
        <v>0.58399999999999996</v>
      </c>
      <c r="I587">
        <f>IF(Price!$AB$12&gt;Price!$AB$11,BETAINV(H587,Price!$AB$19,Price!$AB$20,Price!$AB$11,Price!$AB$12),Price!$AB$11)</f>
        <v>1.0053172830571113</v>
      </c>
      <c r="J587">
        <f>IF(Weight!$AB$12&gt;Weight!$AB$11,BETAINV(H587,Weight!$AB$19,Weight!$AB$20,Weight!$AB$11,Weight!$AB$12),Weight!$AB$11)</f>
        <v>453.09038061187715</v>
      </c>
      <c r="K587">
        <f>IF(Wean!$AB$12&gt;Wean!$AB$11,BETAINV(H587,Wean!$AB$19,Wean!$AB$20,Wean!$AB$11,Wean!$AB$12),Wean!$AB$11)</f>
        <v>0.84272437200059336</v>
      </c>
      <c r="L587">
        <f>IF(Costs!$AB$12&gt;Costs!$AB$11,BETAINV(H587,Costs!$AB$19,Costs!$AB$20,Costs!$AB$11,Costs!$AB$12),Costs!$AB$11)</f>
        <v>287.7949957615935</v>
      </c>
      <c r="M587">
        <f t="shared" si="40"/>
        <v>96.06561051829533</v>
      </c>
      <c r="N587">
        <f t="shared" si="38"/>
        <v>-490.6010561483713</v>
      </c>
      <c r="O587">
        <f t="shared" si="39"/>
        <v>0.58399999999999996</v>
      </c>
    </row>
    <row r="588" spans="7:15" x14ac:dyDescent="0.2">
      <c r="G588">
        <v>585</v>
      </c>
      <c r="H588">
        <f t="shared" si="37"/>
        <v>0.58499999999999996</v>
      </c>
      <c r="I588">
        <f>IF(Price!$AB$12&gt;Price!$AB$11,BETAINV(H588,Price!$AB$19,Price!$AB$20,Price!$AB$11,Price!$AB$12),Price!$AB$11)</f>
        <v>1.0054605828651741</v>
      </c>
      <c r="J588">
        <f>IF(Weight!$AB$12&gt;Weight!$AB$11,BETAINV(H588,Weight!$AB$19,Weight!$AB$20,Weight!$AB$11,Weight!$AB$12),Weight!$AB$11)</f>
        <v>453.12762294200667</v>
      </c>
      <c r="K588">
        <f>IF(Wean!$AB$12&gt;Wean!$AB$11,BETAINV(H588,Wean!$AB$19,Wean!$AB$20,Wean!$AB$11,Wean!$AB$12),Wean!$AB$11)</f>
        <v>0.84278249362476143</v>
      </c>
      <c r="L588">
        <f>IF(Costs!$AB$12&gt;Costs!$AB$11,BETAINV(H588,Costs!$AB$19,Costs!$AB$20,Costs!$AB$11,Costs!$AB$12),Costs!$AB$11)</f>
        <v>287.86561340180481</v>
      </c>
      <c r="M588">
        <f t="shared" si="40"/>
        <v>96.107745813595727</v>
      </c>
      <c r="N588">
        <f t="shared" si="38"/>
        <v>-490.5589208530709</v>
      </c>
      <c r="O588">
        <f t="shared" si="39"/>
        <v>0.58499999999999996</v>
      </c>
    </row>
    <row r="589" spans="7:15" x14ac:dyDescent="0.2">
      <c r="G589">
        <v>586</v>
      </c>
      <c r="H589">
        <f t="shared" si="37"/>
        <v>0.58599999999999997</v>
      </c>
      <c r="I589">
        <f>IF(Price!$AB$12&gt;Price!$AB$11,BETAINV(H589,Price!$AB$19,Price!$AB$20,Price!$AB$11,Price!$AB$12),Price!$AB$11)</f>
        <v>1.0056039910866694</v>
      </c>
      <c r="J589">
        <f>IF(Weight!$AB$12&gt;Weight!$AB$11,BETAINV(H589,Weight!$AB$19,Weight!$AB$20,Weight!$AB$11,Weight!$AB$12),Weight!$AB$11)</f>
        <v>453.16488164687405</v>
      </c>
      <c r="K589">
        <f>IF(Wean!$AB$12&gt;Wean!$AB$11,BETAINV(H589,Wean!$AB$19,Wean!$AB$20,Wean!$AB$11,Wean!$AB$12),Wean!$AB$11)</f>
        <v>0.84284067043066457</v>
      </c>
      <c r="L589">
        <f>IF(Costs!$AB$12&gt;Costs!$AB$11,BETAINV(H589,Costs!$AB$19,Costs!$AB$20,Costs!$AB$11,Costs!$AB$12),Costs!$AB$11)</f>
        <v>287.93627168161214</v>
      </c>
      <c r="M589">
        <f t="shared" si="40"/>
        <v>96.149941798945633</v>
      </c>
      <c r="N589">
        <f t="shared" si="38"/>
        <v>-490.516724867721</v>
      </c>
      <c r="O589">
        <f t="shared" si="39"/>
        <v>0.58599999999999997</v>
      </c>
    </row>
    <row r="590" spans="7:15" x14ac:dyDescent="0.2">
      <c r="G590">
        <v>587</v>
      </c>
      <c r="H590">
        <f t="shared" si="37"/>
        <v>0.58699999999999997</v>
      </c>
      <c r="I590">
        <f>IF(Price!$AB$12&gt;Price!$AB$11,BETAINV(H590,Price!$AB$19,Price!$AB$20,Price!$AB$11,Price!$AB$12),Price!$AB$11)</f>
        <v>1.0057475086001026</v>
      </c>
      <c r="J590">
        <f>IF(Weight!$AB$12&gt;Weight!$AB$11,BETAINV(H590,Weight!$AB$19,Weight!$AB$20,Weight!$AB$11,Weight!$AB$12),Weight!$AB$11)</f>
        <v>453.20215693865879</v>
      </c>
      <c r="K590">
        <f>IF(Wean!$AB$12&gt;Wean!$AB$11,BETAINV(H590,Wean!$AB$19,Wean!$AB$20,Wean!$AB$11,Wean!$AB$12),Wean!$AB$11)</f>
        <v>0.84289890278810475</v>
      </c>
      <c r="L590">
        <f>IF(Costs!$AB$12&gt;Costs!$AB$11,BETAINV(H590,Costs!$AB$19,Costs!$AB$20,Costs!$AB$11,Costs!$AB$12),Costs!$AB$11)</f>
        <v>288.00697101720118</v>
      </c>
      <c r="M590">
        <f t="shared" si="40"/>
        <v>96.19219878860747</v>
      </c>
      <c r="N590">
        <f t="shared" si="38"/>
        <v>-490.47446787805916</v>
      </c>
      <c r="O590">
        <f t="shared" si="39"/>
        <v>0.58699999999999997</v>
      </c>
    </row>
    <row r="591" spans="7:15" x14ac:dyDescent="0.2">
      <c r="G591">
        <v>588</v>
      </c>
      <c r="H591">
        <f t="shared" si="37"/>
        <v>0.58799999999999997</v>
      </c>
      <c r="I591">
        <f>IF(Price!$AB$12&gt;Price!$AB$11,BETAINV(H591,Price!$AB$19,Price!$AB$20,Price!$AB$11,Price!$AB$12),Price!$AB$11)</f>
        <v>1.005891136287915</v>
      </c>
      <c r="J591">
        <f>IF(Weight!$AB$12&gt;Weight!$AB$11,BETAINV(H591,Weight!$AB$19,Weight!$AB$20,Weight!$AB$11,Weight!$AB$12),Weight!$AB$11)</f>
        <v>453.23944903026398</v>
      </c>
      <c r="K591">
        <f>IF(Wean!$AB$12&gt;Wean!$AB$11,BETAINV(H591,Wean!$AB$19,Wean!$AB$20,Wean!$AB$11,Wean!$AB$12),Wean!$AB$11)</f>
        <v>0.84295719106874978</v>
      </c>
      <c r="L591">
        <f>IF(Costs!$AB$12&gt;Costs!$AB$11,BETAINV(H591,Costs!$AB$19,Costs!$AB$20,Costs!$AB$11,Costs!$AB$12),Costs!$AB$11)</f>
        <v>288.07771182637686</v>
      </c>
      <c r="M591">
        <f t="shared" si="40"/>
        <v>96.234517098738536</v>
      </c>
      <c r="N591">
        <f t="shared" si="38"/>
        <v>-490.43214956792809</v>
      </c>
      <c r="O591">
        <f t="shared" si="39"/>
        <v>0.58799999999999997</v>
      </c>
    </row>
    <row r="592" spans="7:15" x14ac:dyDescent="0.2">
      <c r="G592">
        <v>589</v>
      </c>
      <c r="H592">
        <f t="shared" si="37"/>
        <v>0.58899999999999997</v>
      </c>
      <c r="I592">
        <f>IF(Price!$AB$12&gt;Price!$AB$11,BETAINV(H592,Price!$AB$19,Price!$AB$20,Price!$AB$11,Price!$AB$12),Price!$AB$11)</f>
        <v>1.0060348750365329</v>
      </c>
      <c r="J592">
        <f>IF(Weight!$AB$12&gt;Weight!$AB$11,BETAINV(H592,Weight!$AB$19,Weight!$AB$20,Weight!$AB$11,Weight!$AB$12),Weight!$AB$11)</f>
        <v>453.27675813532699</v>
      </c>
      <c r="K592">
        <f>IF(Wean!$AB$12&gt;Wean!$AB$11,BETAINV(H592,Wean!$AB$19,Wean!$AB$20,Wean!$AB$11,Wean!$AB$12),Wean!$AB$11)</f>
        <v>0.84301553564615428</v>
      </c>
      <c r="L592">
        <f>IF(Costs!$AB$12&gt;Costs!$AB$11,BETAINV(H592,Costs!$AB$19,Costs!$AB$20,Costs!$AB$11,Costs!$AB$12),Costs!$AB$11)</f>
        <v>288.14849452858527</v>
      </c>
      <c r="M592">
        <f t="shared" si="40"/>
        <v>96.276897047410387</v>
      </c>
      <c r="N592">
        <f t="shared" si="38"/>
        <v>-490.38976961925624</v>
      </c>
      <c r="O592">
        <f t="shared" si="39"/>
        <v>0.58899999999999997</v>
      </c>
    </row>
    <row r="593" spans="7:15" x14ac:dyDescent="0.2">
      <c r="G593">
        <v>590</v>
      </c>
      <c r="H593">
        <f t="shared" si="37"/>
        <v>0.59</v>
      </c>
      <c r="I593">
        <f>IF(Price!$AB$12&gt;Price!$AB$11,BETAINV(H593,Price!$AB$19,Price!$AB$20,Price!$AB$11,Price!$AB$12),Price!$AB$11)</f>
        <v>1.0061787257364148</v>
      </c>
      <c r="J593">
        <f>IF(Weight!$AB$12&gt;Weight!$AB$11,BETAINV(H593,Weight!$AB$19,Weight!$AB$20,Weight!$AB$11,Weight!$AB$12),Weight!$AB$11)</f>
        <v>453.31408446823036</v>
      </c>
      <c r="K593">
        <f>IF(Wean!$AB$12&gt;Wean!$AB$11,BETAINV(H593,Wean!$AB$19,Wean!$AB$20,Wean!$AB$11,Wean!$AB$12),Wean!$AB$11)</f>
        <v>0.84307393689578014</v>
      </c>
      <c r="L593">
        <f>IF(Costs!$AB$12&gt;Costs!$AB$11,BETAINV(H593,Costs!$AB$19,Costs!$AB$20,Costs!$AB$11,Costs!$AB$12),Costs!$AB$11)</f>
        <v>288.21931954493562</v>
      </c>
      <c r="M593">
        <f t="shared" si="40"/>
        <v>96.319338954627369</v>
      </c>
      <c r="N593">
        <f t="shared" si="38"/>
        <v>-490.34732771203926</v>
      </c>
      <c r="O593">
        <f t="shared" si="39"/>
        <v>0.59</v>
      </c>
    </row>
    <row r="594" spans="7:15" x14ac:dyDescent="0.2">
      <c r="G594">
        <v>591</v>
      </c>
      <c r="H594">
        <f t="shared" si="37"/>
        <v>0.59099999999999997</v>
      </c>
      <c r="I594">
        <f>IF(Price!$AB$12&gt;Price!$AB$11,BETAINV(H594,Price!$AB$19,Price!$AB$20,Price!$AB$11,Price!$AB$12),Price!$AB$11)</f>
        <v>1.0063226892821002</v>
      </c>
      <c r="J594">
        <f>IF(Weight!$AB$12&gt;Weight!$AB$11,BETAINV(H594,Weight!$AB$19,Weight!$AB$20,Weight!$AB$11,Weight!$AB$12),Weight!$AB$11)</f>
        <v>453.3514282441127</v>
      </c>
      <c r="K594">
        <f>IF(Wean!$AB$12&gt;Wean!$AB$11,BETAINV(H594,Wean!$AB$19,Wean!$AB$20,Wean!$AB$11,Wean!$AB$12),Wean!$AB$11)</f>
        <v>0.84313239519501781</v>
      </c>
      <c r="L594">
        <f>IF(Costs!$AB$12&gt;Costs!$AB$11,BETAINV(H594,Costs!$AB$19,Costs!$AB$20,Costs!$AB$11,Costs!$AB$12),Costs!$AB$11)</f>
        <v>288.29018729822195</v>
      </c>
      <c r="M594">
        <f t="shared" si="40"/>
        <v>96.361843142346345</v>
      </c>
      <c r="N594">
        <f t="shared" si="38"/>
        <v>-490.30482352432028</v>
      </c>
      <c r="O594">
        <f t="shared" si="39"/>
        <v>0.59099999999999997</v>
      </c>
    </row>
    <row r="595" spans="7:15" x14ac:dyDescent="0.2">
      <c r="G595">
        <v>592</v>
      </c>
      <c r="H595">
        <f t="shared" si="37"/>
        <v>0.59199999999999997</v>
      </c>
      <c r="I595">
        <f>IF(Price!$AB$12&gt;Price!$AB$11,BETAINV(H595,Price!$AB$19,Price!$AB$20,Price!$AB$11,Price!$AB$12),Price!$AB$11)</f>
        <v>1.006466766572258</v>
      </c>
      <c r="J595">
        <f>IF(Weight!$AB$12&gt;Weight!$AB$11,BETAINV(H595,Weight!$AB$19,Weight!$AB$20,Weight!$AB$11,Weight!$AB$12),Weight!$AB$11)</f>
        <v>453.38878967887945</v>
      </c>
      <c r="K595">
        <f>IF(Wean!$AB$12&gt;Wean!$AB$11,BETAINV(H595,Wean!$AB$19,Wean!$AB$20,Wean!$AB$11,Wean!$AB$12),Wean!$AB$11)</f>
        <v>0.8431909109232073</v>
      </c>
      <c r="L595">
        <f>IF(Costs!$AB$12&gt;Costs!$AB$11,BETAINV(H595,Costs!$AB$19,Costs!$AB$20,Costs!$AB$11,Costs!$AB$12),Costs!$AB$11)</f>
        <v>288.36109821294599</v>
      </c>
      <c r="M595">
        <f t="shared" si="40"/>
        <v>96.404409934494709</v>
      </c>
      <c r="N595">
        <f t="shared" si="38"/>
        <v>-490.26225673217192</v>
      </c>
      <c r="O595">
        <f t="shared" si="39"/>
        <v>0.59199999999999997</v>
      </c>
    </row>
    <row r="596" spans="7:15" x14ac:dyDescent="0.2">
      <c r="G596">
        <v>593</v>
      </c>
      <c r="H596">
        <f t="shared" si="37"/>
        <v>0.59299999999999997</v>
      </c>
      <c r="I596">
        <f>IF(Price!$AB$12&gt;Price!$AB$11,BETAINV(H596,Price!$AB$19,Price!$AB$20,Price!$AB$11,Price!$AB$12),Price!$AB$11)</f>
        <v>1.0066109585097363</v>
      </c>
      <c r="J596">
        <f>IF(Weight!$AB$12&gt;Weight!$AB$11,BETAINV(H596,Weight!$AB$19,Weight!$AB$20,Weight!$AB$11,Weight!$AB$12),Weight!$AB$11)</f>
        <v>453.42616898921443</v>
      </c>
      <c r="K596">
        <f>IF(Wean!$AB$12&gt;Wean!$AB$11,BETAINV(H596,Wean!$AB$19,Wean!$AB$20,Wean!$AB$11,Wean!$AB$12),Wean!$AB$11)</f>
        <v>0.84324948446166015</v>
      </c>
      <c r="L596">
        <f>IF(Costs!$AB$12&gt;Costs!$AB$11,BETAINV(H596,Costs!$AB$19,Costs!$AB$20,Costs!$AB$11,Costs!$AB$12),Costs!$AB$11)</f>
        <v>288.4320527153393</v>
      </c>
      <c r="M596">
        <f t="shared" si="40"/>
        <v>96.447039656991706</v>
      </c>
      <c r="N596">
        <f t="shared" si="38"/>
        <v>-490.21962700967492</v>
      </c>
      <c r="O596">
        <f t="shared" si="39"/>
        <v>0.59299999999999997</v>
      </c>
    </row>
    <row r="597" spans="7:15" x14ac:dyDescent="0.2">
      <c r="G597">
        <v>594</v>
      </c>
      <c r="H597">
        <f t="shared" si="37"/>
        <v>0.59399999999999997</v>
      </c>
      <c r="I597">
        <f>IF(Price!$AB$12&gt;Price!$AB$11,BETAINV(H597,Price!$AB$19,Price!$AB$20,Price!$AB$11,Price!$AB$12),Price!$AB$11)</f>
        <v>1.0067552660016117</v>
      </c>
      <c r="J597">
        <f>IF(Weight!$AB$12&gt;Weight!$AB$11,BETAINV(H597,Weight!$AB$19,Weight!$AB$20,Weight!$AB$11,Weight!$AB$12),Weight!$AB$11)</f>
        <v>453.46356639259074</v>
      </c>
      <c r="K597">
        <f>IF(Wean!$AB$12&gt;Wean!$AB$11,BETAINV(H597,Wean!$AB$19,Wean!$AB$20,Wean!$AB$11,Wean!$AB$12),Wean!$AB$11)</f>
        <v>0.84330811619368073</v>
      </c>
      <c r="L597">
        <f>IF(Costs!$AB$12&gt;Costs!$AB$11,BETAINV(H597,Costs!$AB$19,Costs!$AB$20,Costs!$AB$11,Costs!$AB$12),Costs!$AB$11)</f>
        <v>288.50305123338603</v>
      </c>
      <c r="M597">
        <f t="shared" si="40"/>
        <v>96.489732637767077</v>
      </c>
      <c r="N597">
        <f t="shared" si="38"/>
        <v>-490.17693402889955</v>
      </c>
      <c r="O597">
        <f t="shared" si="39"/>
        <v>0.59399999999999997</v>
      </c>
    </row>
    <row r="598" spans="7:15" x14ac:dyDescent="0.2">
      <c r="G598">
        <v>595</v>
      </c>
      <c r="H598">
        <f t="shared" si="37"/>
        <v>0.59499999999999997</v>
      </c>
      <c r="I598">
        <f>IF(Price!$AB$12&gt;Price!$AB$11,BETAINV(H598,Price!$AB$19,Price!$AB$20,Price!$AB$11,Price!$AB$12),Price!$AB$11)</f>
        <v>1.0068996899592402</v>
      </c>
      <c r="J598">
        <f>IF(Weight!$AB$12&gt;Weight!$AB$11,BETAINV(H598,Weight!$AB$19,Weight!$AB$20,Weight!$AB$11,Weight!$AB$12),Weight!$AB$11)</f>
        <v>453.50098210728203</v>
      </c>
      <c r="K598">
        <f>IF(Wean!$AB$12&gt;Wean!$AB$11,BETAINV(H598,Wean!$AB$19,Wean!$AB$20,Wean!$AB$11,Wean!$AB$12),Wean!$AB$11)</f>
        <v>0.84336680650458828</v>
      </c>
      <c r="L598">
        <f>IF(Costs!$AB$12&gt;Costs!$AB$11,BETAINV(H598,Costs!$AB$19,Costs!$AB$20,Costs!$AB$11,Costs!$AB$12),Costs!$AB$11)</f>
        <v>288.57409419684598</v>
      </c>
      <c r="M598">
        <f t="shared" si="40"/>
        <v>96.532489206781236</v>
      </c>
      <c r="N598">
        <f t="shared" si="38"/>
        <v>-490.13417745988539</v>
      </c>
      <c r="O598">
        <f t="shared" si="39"/>
        <v>0.59499999999999997</v>
      </c>
    </row>
    <row r="599" spans="7:15" x14ac:dyDescent="0.2">
      <c r="G599">
        <v>596</v>
      </c>
      <c r="H599">
        <f t="shared" si="37"/>
        <v>0.59599999999999997</v>
      </c>
      <c r="I599">
        <f>IF(Price!$AB$12&gt;Price!$AB$11,BETAINV(H599,Price!$AB$19,Price!$AB$20,Price!$AB$11,Price!$AB$12),Price!$AB$11)</f>
        <v>1.0070442312983077</v>
      </c>
      <c r="J599">
        <f>IF(Weight!$AB$12&gt;Weight!$AB$11,BETAINV(H599,Weight!$AB$19,Weight!$AB$20,Weight!$AB$11,Weight!$AB$12),Weight!$AB$11)</f>
        <v>453.5384163523741</v>
      </c>
      <c r="K599">
        <f>IF(Wean!$AB$12&gt;Wean!$AB$11,BETAINV(H599,Wean!$AB$19,Wean!$AB$20,Wean!$AB$11,Wean!$AB$12),Wean!$AB$11)</f>
        <v>0.84342555578173883</v>
      </c>
      <c r="L599">
        <f>IF(Costs!$AB$12&gt;Costs!$AB$11,BETAINV(H599,Costs!$AB$19,Costs!$AB$20,Costs!$AB$11,Costs!$AB$12),Costs!$AB$11)</f>
        <v>288.64518203727766</v>
      </c>
      <c r="M599">
        <f t="shared" si="40"/>
        <v>96.575309696045679</v>
      </c>
      <c r="N599">
        <f t="shared" si="38"/>
        <v>-490.09135697062095</v>
      </c>
      <c r="O599">
        <f t="shared" si="39"/>
        <v>0.59599999999999997</v>
      </c>
    </row>
    <row r="600" spans="7:15" x14ac:dyDescent="0.2">
      <c r="G600">
        <v>597</v>
      </c>
      <c r="H600">
        <f t="shared" si="37"/>
        <v>0.59699999999999998</v>
      </c>
      <c r="I600">
        <f>IF(Price!$AB$12&gt;Price!$AB$11,BETAINV(H600,Price!$AB$19,Price!$AB$20,Price!$AB$11,Price!$AB$12),Price!$AB$11)</f>
        <v>1.0071888909388815</v>
      </c>
      <c r="J600">
        <f>IF(Weight!$AB$12&gt;Weight!$AB$11,BETAINV(H600,Weight!$AB$19,Weight!$AB$20,Weight!$AB$11,Weight!$AB$12),Weight!$AB$11)</f>
        <v>453.57586934777612</v>
      </c>
      <c r="K600">
        <f>IF(Wean!$AB$12&gt;Wean!$AB$11,BETAINV(H600,Wean!$AB$19,Wean!$AB$20,Wean!$AB$11,Wean!$AB$12),Wean!$AB$11)</f>
        <v>0.84348436441454822</v>
      </c>
      <c r="L600">
        <f>IF(Costs!$AB$12&gt;Costs!$AB$11,BETAINV(H600,Costs!$AB$19,Costs!$AB$20,Costs!$AB$11,Costs!$AB$12),Costs!$AB$11)</f>
        <v>288.71631518806151</v>
      </c>
      <c r="M600">
        <f t="shared" si="40"/>
        <v>96.618194439643503</v>
      </c>
      <c r="N600">
        <f t="shared" si="38"/>
        <v>-490.04847222702313</v>
      </c>
      <c r="O600">
        <f t="shared" si="39"/>
        <v>0.59699999999999998</v>
      </c>
    </row>
    <row r="601" spans="7:15" x14ac:dyDescent="0.2">
      <c r="G601">
        <v>598</v>
      </c>
      <c r="H601">
        <f t="shared" si="37"/>
        <v>0.59799999999999998</v>
      </c>
      <c r="I601">
        <f>IF(Price!$AB$12&gt;Price!$AB$11,BETAINV(H601,Price!$AB$19,Price!$AB$20,Price!$AB$11,Price!$AB$12),Price!$AB$11)</f>
        <v>1.007333669805462</v>
      </c>
      <c r="J601">
        <f>IF(Weight!$AB$12&gt;Weight!$AB$11,BETAINV(H601,Weight!$AB$19,Weight!$AB$20,Weight!$AB$11,Weight!$AB$12),Weight!$AB$11)</f>
        <v>453.61334131423251</v>
      </c>
      <c r="K601">
        <f>IF(Wean!$AB$12&gt;Wean!$AB$11,BETAINV(H601,Wean!$AB$19,Wean!$AB$20,Wean!$AB$11,Wean!$AB$12),Wean!$AB$11)</f>
        <v>0.84354323279451404</v>
      </c>
      <c r="L601">
        <f>IF(Costs!$AB$12&gt;Costs!$AB$11,BETAINV(H601,Costs!$AB$19,Costs!$AB$20,Costs!$AB$11,Costs!$AB$12),Costs!$AB$11)</f>
        <v>288.78749408442371</v>
      </c>
      <c r="M601">
        <f t="shared" si="40"/>
        <v>96.661143773749927</v>
      </c>
      <c r="N601">
        <f t="shared" si="38"/>
        <v>-490.0055228929167</v>
      </c>
      <c r="O601">
        <f t="shared" si="39"/>
        <v>0.59799999999999998</v>
      </c>
    </row>
    <row r="602" spans="7:15" x14ac:dyDescent="0.2">
      <c r="G602">
        <v>599</v>
      </c>
      <c r="H602">
        <f t="shared" si="37"/>
        <v>0.59899999999999998</v>
      </c>
      <c r="I602">
        <f>IF(Price!$AB$12&gt;Price!$AB$11,BETAINV(H602,Price!$AB$19,Price!$AB$20,Price!$AB$11,Price!$AB$12),Price!$AB$11)</f>
        <v>1.0074785688270351</v>
      </c>
      <c r="J602">
        <f>IF(Weight!$AB$12&gt;Weight!$AB$11,BETAINV(H602,Weight!$AB$19,Weight!$AB$20,Weight!$AB$11,Weight!$AB$12),Weight!$AB$11)</f>
        <v>453.65083247333439</v>
      </c>
      <c r="K602">
        <f>IF(Wean!$AB$12&gt;Wean!$AB$11,BETAINV(H602,Wean!$AB$19,Wean!$AB$20,Wean!$AB$11,Wean!$AB$12),Wean!$AB$11)</f>
        <v>0.84360216131523891</v>
      </c>
      <c r="L602">
        <f>IF(Costs!$AB$12&gt;Costs!$AB$11,BETAINV(H602,Costs!$AB$19,Costs!$AB$20,Costs!$AB$11,Costs!$AB$12),Costs!$AB$11)</f>
        <v>288.85871916345991</v>
      </c>
      <c r="M602">
        <f t="shared" si="40"/>
        <v>96.704158036653268</v>
      </c>
      <c r="N602">
        <f t="shared" si="38"/>
        <v>-489.96250863001336</v>
      </c>
      <c r="O602">
        <f t="shared" si="39"/>
        <v>0.59899999999999998</v>
      </c>
    </row>
    <row r="603" spans="7:15" x14ac:dyDescent="0.2">
      <c r="G603">
        <v>600</v>
      </c>
      <c r="H603">
        <f t="shared" si="37"/>
        <v>0.6</v>
      </c>
      <c r="I603">
        <f>IF(Price!$AB$12&gt;Price!$AB$11,BETAINV(H603,Price!$AB$19,Price!$AB$20,Price!$AB$11,Price!$AB$12),Price!$AB$11)</f>
        <v>1.0076235889371254</v>
      </c>
      <c r="J603">
        <f>IF(Weight!$AB$12&gt;Weight!$AB$11,BETAINV(H603,Weight!$AB$19,Weight!$AB$20,Weight!$AB$11,Weight!$AB$12),Weight!$AB$11)</f>
        <v>453.68834304753165</v>
      </c>
      <c r="K603">
        <f>IF(Wean!$AB$12&gt;Wean!$AB$11,BETAINV(H603,Wean!$AB$19,Wean!$AB$20,Wean!$AB$11,Wean!$AB$12),Wean!$AB$11)</f>
        <v>0.84366115037245371</v>
      </c>
      <c r="L603">
        <f>IF(Costs!$AB$12&gt;Costs!$AB$11,BETAINV(H603,Costs!$AB$19,Costs!$AB$20,Costs!$AB$11,Costs!$AB$12),Costs!$AB$11)</f>
        <v>288.92999086415921</v>
      </c>
      <c r="M603">
        <f t="shared" si="40"/>
        <v>96.747237568776427</v>
      </c>
      <c r="N603">
        <f t="shared" si="38"/>
        <v>-489.9194290978902</v>
      </c>
      <c r="O603">
        <f t="shared" si="39"/>
        <v>0.6</v>
      </c>
    </row>
    <row r="604" spans="7:15" x14ac:dyDescent="0.2">
      <c r="G604">
        <v>601</v>
      </c>
      <c r="H604">
        <f t="shared" si="37"/>
        <v>0.60099999999999998</v>
      </c>
      <c r="I604">
        <f>IF(Price!$AB$12&gt;Price!$AB$11,BETAINV(H604,Price!$AB$19,Price!$AB$20,Price!$AB$11,Price!$AB$12),Price!$AB$11)</f>
        <v>1.0077687310738495</v>
      </c>
      <c r="J604">
        <f>IF(Weight!$AB$12&gt;Weight!$AB$11,BETAINV(H604,Weight!$AB$19,Weight!$AB$20,Weight!$AB$11,Weight!$AB$12),Weight!$AB$11)</f>
        <v>453.72587326014445</v>
      </c>
      <c r="K604">
        <f>IF(Wean!$AB$12&gt;Wean!$AB$11,BETAINV(H604,Wean!$AB$19,Wean!$AB$20,Wean!$AB$11,Wean!$AB$12),Wean!$AB$11)</f>
        <v>0.84372020036404038</v>
      </c>
      <c r="L604">
        <f>IF(Costs!$AB$12&gt;Costs!$AB$11,BETAINV(H604,Costs!$AB$19,Costs!$AB$20,Costs!$AB$11,Costs!$AB$12),Costs!$AB$11)</f>
        <v>289.00130962742833</v>
      </c>
      <c r="M604">
        <f t="shared" si="40"/>
        <v>96.790382712697749</v>
      </c>
      <c r="N604">
        <f t="shared" si="38"/>
        <v>-489.87628395396888</v>
      </c>
      <c r="O604">
        <f t="shared" si="39"/>
        <v>0.60099999999999998</v>
      </c>
    </row>
    <row r="605" spans="7:15" x14ac:dyDescent="0.2">
      <c r="G605">
        <v>602</v>
      </c>
      <c r="H605">
        <f t="shared" si="37"/>
        <v>0.60199999999999998</v>
      </c>
      <c r="I605">
        <f>IF(Price!$AB$12&gt;Price!$AB$11,BETAINV(H605,Price!$AB$19,Price!$AB$20,Price!$AB$11,Price!$AB$12),Price!$AB$11)</f>
        <v>1.0079139961799692</v>
      </c>
      <c r="J605">
        <f>IF(Weight!$AB$12&gt;Weight!$AB$11,BETAINV(H605,Weight!$AB$19,Weight!$AB$20,Weight!$AB$11,Weight!$AB$12),Weight!$AB$11)</f>
        <v>453.76342333537576</v>
      </c>
      <c r="K605">
        <f>IF(Wean!$AB$12&gt;Wean!$AB$11,BETAINV(H605,Wean!$AB$19,Wean!$AB$20,Wean!$AB$11,Wean!$AB$12),Wean!$AB$11)</f>
        <v>0.84377931169005604</v>
      </c>
      <c r="L605">
        <f>IF(Costs!$AB$12&gt;Costs!$AB$11,BETAINV(H605,Costs!$AB$19,Costs!$AB$20,Costs!$AB$11,Costs!$AB$12),Costs!$AB$11)</f>
        <v>289.07267589611632</v>
      </c>
      <c r="M605">
        <f t="shared" si="40"/>
        <v>96.833593813173081</v>
      </c>
      <c r="N605">
        <f t="shared" si="38"/>
        <v>-489.83307285349355</v>
      </c>
      <c r="O605">
        <f t="shared" si="39"/>
        <v>0.60199999999999998</v>
      </c>
    </row>
    <row r="606" spans="7:15" x14ac:dyDescent="0.2">
      <c r="G606">
        <v>603</v>
      </c>
      <c r="H606">
        <f t="shared" si="37"/>
        <v>0.60299999999999998</v>
      </c>
      <c r="I606">
        <f>IF(Price!$AB$12&gt;Price!$AB$11,BETAINV(H606,Price!$AB$19,Price!$AB$20,Price!$AB$11,Price!$AB$12),Price!$AB$11)</f>
        <v>1.0080593852029476</v>
      </c>
      <c r="J606">
        <f>IF(Weight!$AB$12&gt;Weight!$AB$11,BETAINV(H606,Weight!$AB$19,Weight!$AB$20,Weight!$AB$11,Weight!$AB$12),Weight!$AB$11)</f>
        <v>453.80099349832312</v>
      </c>
      <c r="K606">
        <f>IF(Wean!$AB$12&gt;Wean!$AB$11,BETAINV(H606,Wean!$AB$19,Wean!$AB$20,Wean!$AB$11,Wean!$AB$12),Wean!$AB$11)</f>
        <v>0.8438384847527568</v>
      </c>
      <c r="L606">
        <f>IF(Costs!$AB$12&gt;Costs!$AB$11,BETAINV(H606,Costs!$AB$19,Costs!$AB$20,Costs!$AB$11,Costs!$AB$12),Costs!$AB$11)</f>
        <v>289.14409011503926</v>
      </c>
      <c r="M606">
        <f t="shared" si="40"/>
        <v>96.8768712171576</v>
      </c>
      <c r="N606">
        <f t="shared" si="38"/>
        <v>-489.78979544950903</v>
      </c>
      <c r="O606">
        <f t="shared" si="39"/>
        <v>0.60299999999999998</v>
      </c>
    </row>
    <row r="607" spans="7:15" x14ac:dyDescent="0.2">
      <c r="G607">
        <v>604</v>
      </c>
      <c r="H607">
        <f t="shared" si="37"/>
        <v>0.60399999999999998</v>
      </c>
      <c r="I607">
        <f>IF(Price!$AB$12&gt;Price!$AB$11,BETAINV(H607,Price!$AB$19,Price!$AB$20,Price!$AB$11,Price!$AB$12),Price!$AB$11)</f>
        <v>1.008204899095003</v>
      </c>
      <c r="J607">
        <f>IF(Weight!$AB$12&gt;Weight!$AB$11,BETAINV(H607,Weight!$AB$19,Weight!$AB$20,Weight!$AB$11,Weight!$AB$12),Weight!$AB$11)</f>
        <v>453.83858397499102</v>
      </c>
      <c r="K607">
        <f>IF(Wean!$AB$12&gt;Wean!$AB$11,BETAINV(H607,Wean!$AB$19,Wean!$AB$20,Wean!$AB$11,Wean!$AB$12),Wean!$AB$11)</f>
        <v>0.84389771995662177</v>
      </c>
      <c r="L607">
        <f>IF(Costs!$AB$12&gt;Costs!$AB$11,BETAINV(H607,Costs!$AB$19,Costs!$AB$20,Costs!$AB$11,Costs!$AB$12),Costs!$AB$11)</f>
        <v>289.215552731005</v>
      </c>
      <c r="M607">
        <f t="shared" si="40"/>
        <v>96.920215273828148</v>
      </c>
      <c r="N607">
        <f t="shared" si="38"/>
        <v>-489.74645139283848</v>
      </c>
      <c r="O607">
        <f t="shared" si="39"/>
        <v>0.60399999999999998</v>
      </c>
    </row>
    <row r="608" spans="7:15" x14ac:dyDescent="0.2">
      <c r="G608">
        <v>605</v>
      </c>
      <c r="H608">
        <f t="shared" si="37"/>
        <v>0.60499999999999998</v>
      </c>
      <c r="I608">
        <f>IF(Price!$AB$12&gt;Price!$AB$11,BETAINV(H608,Price!$AB$19,Price!$AB$20,Price!$AB$11,Price!$AB$12),Price!$AB$11)</f>
        <v>1.0083505388131655</v>
      </c>
      <c r="J608">
        <f>IF(Weight!$AB$12&gt;Weight!$AB$11,BETAINV(H608,Weight!$AB$19,Weight!$AB$20,Weight!$AB$11,Weight!$AB$12),Weight!$AB$11)</f>
        <v>453.87619499230323</v>
      </c>
      <c r="K608">
        <f>IF(Wean!$AB$12&gt;Wean!$AB$11,BETAINV(H608,Wean!$AB$19,Wean!$AB$20,Wean!$AB$11,Wean!$AB$12),Wean!$AB$11)</f>
        <v>0.84395701770837761</v>
      </c>
      <c r="L608">
        <f>IF(Costs!$AB$12&gt;Costs!$AB$11,BETAINV(H608,Costs!$AB$19,Costs!$AB$20,Costs!$AB$11,Costs!$AB$12),Costs!$AB$11)</f>
        <v>289.28706419283878</v>
      </c>
      <c r="M608">
        <f t="shared" si="40"/>
        <v>96.963626334605522</v>
      </c>
      <c r="N608">
        <f t="shared" si="38"/>
        <v>-489.70304033206111</v>
      </c>
      <c r="O608">
        <f t="shared" si="39"/>
        <v>0.60499999999999998</v>
      </c>
    </row>
    <row r="609" spans="7:15" x14ac:dyDescent="0.2">
      <c r="G609">
        <v>606</v>
      </c>
      <c r="H609">
        <f t="shared" si="37"/>
        <v>0.60599999999999998</v>
      </c>
      <c r="I609">
        <f>IF(Price!$AB$12&gt;Price!$AB$11,BETAINV(H609,Price!$AB$19,Price!$AB$20,Price!$AB$11,Price!$AB$12),Price!$AB$11)</f>
        <v>1.0084963053193321</v>
      </c>
      <c r="J609">
        <f>IF(Weight!$AB$12&gt;Weight!$AB$11,BETAINV(H609,Weight!$AB$19,Weight!$AB$20,Weight!$AB$11,Weight!$AB$12),Weight!$AB$11)</f>
        <v>453.91382677811526</v>
      </c>
      <c r="K609">
        <f>IF(Wean!$AB$12&gt;Wean!$AB$11,BETAINV(H609,Wean!$AB$19,Wean!$AB$20,Wean!$AB$11,Wean!$AB$12),Wean!$AB$11)</f>
        <v>0.84401637841702282</v>
      </c>
      <c r="L609">
        <f>IF(Costs!$AB$12&gt;Costs!$AB$11,BETAINV(H609,Costs!$AB$19,Costs!$AB$20,Costs!$AB$11,Costs!$AB$12),Costs!$AB$11)</f>
        <v>289.35862495140827</v>
      </c>
      <c r="M609">
        <f t="shared" si="40"/>
        <v>97.007104753176691</v>
      </c>
      <c r="N609">
        <f t="shared" si="38"/>
        <v>-489.65956191348994</v>
      </c>
      <c r="O609">
        <f t="shared" si="39"/>
        <v>0.60599999999999998</v>
      </c>
    </row>
    <row r="610" spans="7:15" x14ac:dyDescent="0.2">
      <c r="G610">
        <v>607</v>
      </c>
      <c r="H610">
        <f t="shared" si="37"/>
        <v>0.60699999999999998</v>
      </c>
      <c r="I610">
        <f>IF(Price!$AB$12&gt;Price!$AB$11,BETAINV(H610,Price!$AB$19,Price!$AB$20,Price!$AB$11,Price!$AB$12),Price!$AB$11)</f>
        <v>1.0086421995803252</v>
      </c>
      <c r="J610">
        <f>IF(Weight!$AB$12&gt;Weight!$AB$11,BETAINV(H610,Weight!$AB$19,Weight!$AB$20,Weight!$AB$11,Weight!$AB$12),Weight!$AB$11)</f>
        <v>453.95147956122713</v>
      </c>
      <c r="K610">
        <f>IF(Wean!$AB$12&gt;Wean!$AB$11,BETAINV(H610,Wean!$AB$19,Wean!$AB$20,Wean!$AB$11,Wean!$AB$12),Wean!$AB$11)</f>
        <v>0.84407580249385328</v>
      </c>
      <c r="L610">
        <f>IF(Costs!$AB$12&gt;Costs!$AB$11,BETAINV(H610,Costs!$AB$19,Costs!$AB$20,Costs!$AB$11,Costs!$AB$12),Costs!$AB$11)</f>
        <v>289.43023545964979</v>
      </c>
      <c r="M610">
        <f t="shared" si="40"/>
        <v>97.050650885518962</v>
      </c>
      <c r="N610">
        <f t="shared" si="38"/>
        <v>-489.61601578114767</v>
      </c>
      <c r="O610">
        <f t="shared" si="39"/>
        <v>0.60699999999999998</v>
      </c>
    </row>
    <row r="611" spans="7:15" x14ac:dyDescent="0.2">
      <c r="G611">
        <v>608</v>
      </c>
      <c r="H611">
        <f t="shared" si="37"/>
        <v>0.60799999999999998</v>
      </c>
      <c r="I611">
        <f>IF(Price!$AB$12&gt;Price!$AB$11,BETAINV(H611,Price!$AB$19,Price!$AB$20,Price!$AB$11,Price!$AB$12),Price!$AB$11)</f>
        <v>1.008788222567949</v>
      </c>
      <c r="J611">
        <f>IF(Weight!$AB$12&gt;Weight!$AB$11,BETAINV(H611,Weight!$AB$19,Weight!$AB$20,Weight!$AB$11,Weight!$AB$12),Weight!$AB$11)</f>
        <v>453.98915357139583</v>
      </c>
      <c r="K611">
        <f>IF(Wean!$AB$12&gt;Wean!$AB$11,BETAINV(H611,Wean!$AB$19,Wean!$AB$20,Wean!$AB$11,Wean!$AB$12),Wean!$AB$11)</f>
        <v>0.84413529035248713</v>
      </c>
      <c r="L611">
        <f>IF(Costs!$AB$12&gt;Costs!$AB$11,BETAINV(H611,Costs!$AB$19,Costs!$AB$20,Costs!$AB$11,Costs!$AB$12),Costs!$AB$11)</f>
        <v>289.50189617259383</v>
      </c>
      <c r="M611">
        <f t="shared" si="40"/>
        <v>97.09426508992226</v>
      </c>
      <c r="N611">
        <f t="shared" si="38"/>
        <v>-489.57240157674437</v>
      </c>
      <c r="O611">
        <f t="shared" si="39"/>
        <v>0.60799999999999998</v>
      </c>
    </row>
    <row r="612" spans="7:15" x14ac:dyDescent="0.2">
      <c r="G612">
        <v>609</v>
      </c>
      <c r="H612">
        <f t="shared" si="37"/>
        <v>0.60899999999999999</v>
      </c>
      <c r="I612">
        <f>IF(Price!$AB$12&gt;Price!$AB$11,BETAINV(H612,Price!$AB$19,Price!$AB$20,Price!$AB$11,Price!$AB$12),Price!$AB$11)</f>
        <v>1.0089343752590474</v>
      </c>
      <c r="J612">
        <f>IF(Weight!$AB$12&gt;Weight!$AB$11,BETAINV(H612,Weight!$AB$19,Weight!$AB$20,Weight!$AB$11,Weight!$AB$12),Weight!$AB$11)</f>
        <v>454.02684903934835</v>
      </c>
      <c r="K612">
        <f>IF(Wean!$AB$12&gt;Wean!$AB$11,BETAINV(H612,Wean!$AB$19,Wean!$AB$20,Wean!$AB$11,Wean!$AB$12),Wean!$AB$11)</f>
        <v>0.84419484240888998</v>
      </c>
      <c r="L612">
        <f>IF(Costs!$AB$12&gt;Costs!$AB$11,BETAINV(H612,Costs!$AB$19,Costs!$AB$20,Costs!$AB$11,Costs!$AB$12),Costs!$AB$11)</f>
        <v>289.5736075473917</v>
      </c>
      <c r="M612">
        <f t="shared" si="40"/>
        <v>97.137947727012488</v>
      </c>
      <c r="N612">
        <f t="shared" si="38"/>
        <v>-489.52871893965414</v>
      </c>
      <c r="O612">
        <f t="shared" si="39"/>
        <v>0.60899999999999999</v>
      </c>
    </row>
    <row r="613" spans="7:15" x14ac:dyDescent="0.2">
      <c r="G613">
        <v>610</v>
      </c>
      <c r="H613">
        <f t="shared" si="37"/>
        <v>0.61</v>
      </c>
      <c r="I613">
        <f>IF(Price!$AB$12&gt;Price!$AB$11,BETAINV(H613,Price!$AB$19,Price!$AB$20,Price!$AB$11,Price!$AB$12),Price!$AB$11)</f>
        <v>1.0090806586355638</v>
      </c>
      <c r="J613">
        <f>IF(Weight!$AB$12&gt;Weight!$AB$11,BETAINV(H613,Weight!$AB$19,Weight!$AB$20,Weight!$AB$11,Weight!$AB$12),Weight!$AB$11)</f>
        <v>454.06456619679466</v>
      </c>
      <c r="K613">
        <f>IF(Wean!$AB$12&gt;Wean!$AB$11,BETAINV(H613,Wean!$AB$19,Wean!$AB$20,Wean!$AB$11,Wean!$AB$12),Wean!$AB$11)</f>
        <v>0.84425445908140151</v>
      </c>
      <c r="L613">
        <f>IF(Costs!$AB$12&gt;Costs!$AB$11,BETAINV(H613,Costs!$AB$19,Costs!$AB$20,Costs!$AB$11,Costs!$AB$12),Costs!$AB$11)</f>
        <v>289.64537004334176</v>
      </c>
      <c r="M613">
        <f t="shared" si="40"/>
        <v>97.181699159776429</v>
      </c>
      <c r="N613">
        <f t="shared" si="38"/>
        <v>-489.4849675068902</v>
      </c>
      <c r="O613">
        <f t="shared" si="39"/>
        <v>0.61</v>
      </c>
    </row>
    <row r="614" spans="7:15" x14ac:dyDescent="0.2">
      <c r="G614">
        <v>611</v>
      </c>
      <c r="H614">
        <f t="shared" si="37"/>
        <v>0.61099999999999999</v>
      </c>
      <c r="I614">
        <f>IF(Price!$AB$12&gt;Price!$AB$11,BETAINV(H614,Price!$AB$19,Price!$AB$20,Price!$AB$11,Price!$AB$12),Price!$AB$11)</f>
        <v>1.0092270736845999</v>
      </c>
      <c r="J614">
        <f>IF(Weight!$AB$12&gt;Weight!$AB$11,BETAINV(H614,Weight!$AB$19,Weight!$AB$20,Weight!$AB$11,Weight!$AB$12),Weight!$AB$11)</f>
        <v>454.10230527644046</v>
      </c>
      <c r="K614">
        <f>IF(Wean!$AB$12&gt;Wean!$AB$11,BETAINV(H614,Wean!$AB$19,Wean!$AB$20,Wean!$AB$11,Wean!$AB$12),Wean!$AB$11)</f>
        <v>0.84431414079076073</v>
      </c>
      <c r="L614">
        <f>IF(Costs!$AB$12&gt;Costs!$AB$11,BETAINV(H614,Costs!$AB$19,Costs!$AB$20,Costs!$AB$11,Costs!$AB$12),Costs!$AB$11)</f>
        <v>289.71718412191649</v>
      </c>
      <c r="M614">
        <f t="shared" si="40"/>
        <v>97.225519753584422</v>
      </c>
      <c r="N614">
        <f t="shared" si="38"/>
        <v>-489.44114691308221</v>
      </c>
      <c r="O614">
        <f t="shared" si="39"/>
        <v>0.61099999999999999</v>
      </c>
    </row>
    <row r="615" spans="7:15" x14ac:dyDescent="0.2">
      <c r="G615">
        <v>612</v>
      </c>
      <c r="H615">
        <f t="shared" si="37"/>
        <v>0.61199999999999999</v>
      </c>
      <c r="I615">
        <f>IF(Price!$AB$12&gt;Price!$AB$11,BETAINV(H615,Price!$AB$19,Price!$AB$20,Price!$AB$11,Price!$AB$12),Price!$AB$11)</f>
        <v>1.0093736213984748</v>
      </c>
      <c r="J615">
        <f>IF(Weight!$AB$12&gt;Weight!$AB$11,BETAINV(H615,Weight!$AB$19,Weight!$AB$20,Weight!$AB$11,Weight!$AB$12),Weight!$AB$11)</f>
        <v>454.14006651200106</v>
      </c>
      <c r="K615">
        <f>IF(Wean!$AB$12&gt;Wean!$AB$11,BETAINV(H615,Wean!$AB$19,Wean!$AB$20,Wean!$AB$11,Wean!$AB$12),Wean!$AB$11)</f>
        <v>0.8443738879601328</v>
      </c>
      <c r="L615">
        <f>IF(Costs!$AB$12&gt;Costs!$AB$11,BETAINV(H615,Costs!$AB$19,Costs!$AB$20,Costs!$AB$11,Costs!$AB$12),Costs!$AB$11)</f>
        <v>289.78905024678943</v>
      </c>
      <c r="M615">
        <f t="shared" si="40"/>
        <v>97.269409876215775</v>
      </c>
      <c r="N615">
        <f t="shared" si="38"/>
        <v>-489.39725679045085</v>
      </c>
      <c r="O615">
        <f t="shared" si="39"/>
        <v>0.61199999999999999</v>
      </c>
    </row>
    <row r="616" spans="7:15" x14ac:dyDescent="0.2">
      <c r="G616">
        <v>613</v>
      </c>
      <c r="H616">
        <f t="shared" si="37"/>
        <v>0.61299999999999999</v>
      </c>
      <c r="I616">
        <f>IF(Price!$AB$12&gt;Price!$AB$11,BETAINV(H616,Price!$AB$19,Price!$AB$20,Price!$AB$11,Price!$AB$12),Price!$AB$11)</f>
        <v>1.0095203027747881</v>
      </c>
      <c r="J616">
        <f>IF(Weight!$AB$12&gt;Weight!$AB$11,BETAINV(H616,Weight!$AB$19,Weight!$AB$20,Weight!$AB$11,Weight!$AB$12),Weight!$AB$11)</f>
        <v>454.17785013821413</v>
      </c>
      <c r="K616">
        <f>IF(Wean!$AB$12&gt;Wean!$AB$11,BETAINV(H616,Wean!$AB$19,Wean!$AB$20,Wean!$AB$11,Wean!$AB$12),Wean!$AB$11)</f>
        <v>0.84443370101513548</v>
      </c>
      <c r="L616">
        <f>IF(Costs!$AB$12&gt;Costs!$AB$11,BETAINV(H616,Costs!$AB$19,Costs!$AB$20,Costs!$AB$11,Costs!$AB$12),Costs!$AB$11)</f>
        <v>289.86096888386243</v>
      </c>
      <c r="M616">
        <f t="shared" si="40"/>
        <v>97.313369897883149</v>
      </c>
      <c r="N616">
        <f t="shared" si="38"/>
        <v>-489.35329676878348</v>
      </c>
      <c r="O616">
        <f t="shared" si="39"/>
        <v>0.61299999999999999</v>
      </c>
    </row>
    <row r="617" spans="7:15" x14ac:dyDescent="0.2">
      <c r="G617">
        <v>614</v>
      </c>
      <c r="H617">
        <f t="shared" si="37"/>
        <v>0.61399999999999999</v>
      </c>
      <c r="I617">
        <f>IF(Price!$AB$12&gt;Price!$AB$11,BETAINV(H617,Price!$AB$19,Price!$AB$20,Price!$AB$11,Price!$AB$12),Price!$AB$11)</f>
        <v>1.0096671188164787</v>
      </c>
      <c r="J617">
        <f>IF(Weight!$AB$12&gt;Weight!$AB$11,BETAINV(H617,Weight!$AB$19,Weight!$AB$20,Weight!$AB$11,Weight!$AB$12),Weight!$AB$11)</f>
        <v>454.2156563908535</v>
      </c>
      <c r="K617">
        <f>IF(Wean!$AB$12&gt;Wean!$AB$11,BETAINV(H617,Wean!$AB$19,Wean!$AB$20,Wean!$AB$11,Wean!$AB$12),Wean!$AB$11)</f>
        <v>0.84449358038386635</v>
      </c>
      <c r="L617">
        <f>IF(Costs!$AB$12&gt;Costs!$AB$11,BETAINV(H617,Costs!$AB$19,Costs!$AB$20,Costs!$AB$11,Costs!$AB$12),Costs!$AB$11)</f>
        <v>289.93294050129356</v>
      </c>
      <c r="M617">
        <f t="shared" si="40"/>
        <v>97.35740019125717</v>
      </c>
      <c r="N617">
        <f t="shared" si="38"/>
        <v>-489.30926647540946</v>
      </c>
      <c r="O617">
        <f t="shared" si="39"/>
        <v>0.61399999999999999</v>
      </c>
    </row>
    <row r="618" spans="7:15" x14ac:dyDescent="0.2">
      <c r="G618">
        <v>615</v>
      </c>
      <c r="H618">
        <f t="shared" si="37"/>
        <v>0.61499999999999999</v>
      </c>
      <c r="I618">
        <f>IF(Price!$AB$12&gt;Price!$AB$11,BETAINV(H618,Price!$AB$19,Price!$AB$20,Price!$AB$11,Price!$AB$12),Price!$AB$11)</f>
        <v>1.0098140705318883</v>
      </c>
      <c r="J618">
        <f>IF(Weight!$AB$12&gt;Weight!$AB$11,BETAINV(H618,Weight!$AB$19,Weight!$AB$20,Weight!$AB$11,Weight!$AB$12),Weight!$AB$11)</f>
        <v>454.25348550674266</v>
      </c>
      <c r="K618">
        <f>IF(Wean!$AB$12&gt;Wean!$AB$11,BETAINV(H618,Wean!$AB$19,Wean!$AB$20,Wean!$AB$11,Wean!$AB$12),Wean!$AB$11)</f>
        <v>0.84455352649692983</v>
      </c>
      <c r="L618">
        <f>IF(Costs!$AB$12&gt;Costs!$AB$11,BETAINV(H618,Costs!$AB$19,Costs!$AB$20,Costs!$AB$11,Costs!$AB$12),Costs!$AB$11)</f>
        <v>290.00496556952493</v>
      </c>
      <c r="M618">
        <f t="shared" si="40"/>
        <v>97.401501131492068</v>
      </c>
      <c r="N618">
        <f t="shared" si="38"/>
        <v>-489.26516553517456</v>
      </c>
      <c r="O618">
        <f t="shared" si="39"/>
        <v>0.61499999999999999</v>
      </c>
    </row>
    <row r="619" spans="7:15" x14ac:dyDescent="0.2">
      <c r="G619">
        <v>616</v>
      </c>
      <c r="H619">
        <f t="shared" si="37"/>
        <v>0.61599999999999999</v>
      </c>
      <c r="I619">
        <f>IF(Price!$AB$12&gt;Price!$AB$11,BETAINV(H619,Price!$AB$19,Price!$AB$20,Price!$AB$11,Price!$AB$12),Price!$AB$11)</f>
        <v>1.0099611589348234</v>
      </c>
      <c r="J619">
        <f>IF(Weight!$AB$12&gt;Weight!$AB$11,BETAINV(H619,Weight!$AB$19,Weight!$AB$20,Weight!$AB$11,Weight!$AB$12),Weight!$AB$11)</f>
        <v>454.29133772376866</v>
      </c>
      <c r="K619">
        <f>IF(Wean!$AB$12&gt;Wean!$AB$11,BETAINV(H619,Wean!$AB$19,Wean!$AB$20,Wean!$AB$11,Wean!$AB$12),Wean!$AB$11)</f>
        <v>0.8446135397874649</v>
      </c>
      <c r="L619">
        <f>IF(Costs!$AB$12&gt;Costs!$AB$11,BETAINV(H619,Costs!$AB$19,Costs!$AB$20,Costs!$AB$11,Costs!$AB$12),Costs!$AB$11)</f>
        <v>290.0770445613108</v>
      </c>
      <c r="M619">
        <f t="shared" si="40"/>
        <v>97.445673096251028</v>
      </c>
      <c r="N619">
        <f t="shared" si="38"/>
        <v>-489.2209935704156</v>
      </c>
      <c r="O619">
        <f t="shared" si="39"/>
        <v>0.61599999999999999</v>
      </c>
    </row>
    <row r="620" spans="7:15" x14ac:dyDescent="0.2">
      <c r="G620">
        <v>617</v>
      </c>
      <c r="H620">
        <f t="shared" si="37"/>
        <v>0.61699999999999999</v>
      </c>
      <c r="I620">
        <f>IF(Price!$AB$12&gt;Price!$AB$11,BETAINV(H620,Price!$AB$19,Price!$AB$20,Price!$AB$11,Price!$AB$12),Price!$AB$11)</f>
        <v>1.0101083850446193</v>
      </c>
      <c r="J620">
        <f>IF(Weight!$AB$12&gt;Weight!$AB$11,BETAINV(H620,Weight!$AB$19,Weight!$AB$20,Weight!$AB$11,Weight!$AB$12),Weight!$AB$11)</f>
        <v>454.32921328089594</v>
      </c>
      <c r="K620">
        <f>IF(Wean!$AB$12&gt;Wean!$AB$11,BETAINV(H620,Wean!$AB$19,Wean!$AB$20,Wean!$AB$11,Wean!$AB$12),Wean!$AB$11)</f>
        <v>0.84467362069117324</v>
      </c>
      <c r="L620">
        <f>IF(Costs!$AB$12&gt;Costs!$AB$11,BETAINV(H620,Costs!$AB$19,Costs!$AB$20,Costs!$AB$11,Costs!$AB$12),Costs!$AB$11)</f>
        <v>290.14917795174642</v>
      </c>
      <c r="M620">
        <f t="shared" si="40"/>
        <v>97.489916465732222</v>
      </c>
      <c r="N620">
        <f t="shared" si="38"/>
        <v>-489.17675020093441</v>
      </c>
      <c r="O620">
        <f t="shared" si="39"/>
        <v>0.61699999999999999</v>
      </c>
    </row>
    <row r="621" spans="7:15" x14ac:dyDescent="0.2">
      <c r="G621">
        <v>618</v>
      </c>
      <c r="H621">
        <f t="shared" si="37"/>
        <v>0.61799999999999999</v>
      </c>
      <c r="I621">
        <f>IF(Price!$AB$12&gt;Price!$AB$11,BETAINV(H621,Price!$AB$19,Price!$AB$20,Price!$AB$11,Price!$AB$12),Price!$AB$11)</f>
        <v>1.0102557498862037</v>
      </c>
      <c r="J621">
        <f>IF(Weight!$AB$12&gt;Weight!$AB$11,BETAINV(H621,Weight!$AB$19,Weight!$AB$20,Weight!$AB$11,Weight!$AB$12),Weight!$AB$11)</f>
        <v>454.36711241818028</v>
      </c>
      <c r="K621">
        <f>IF(Wean!$AB$12&gt;Wean!$AB$11,BETAINV(H621,Wean!$AB$19,Wean!$AB$20,Wean!$AB$11,Wean!$AB$12),Wean!$AB$11)</f>
        <v>0.84473376964634705</v>
      </c>
      <c r="L621">
        <f>IF(Costs!$AB$12&gt;Costs!$AB$11,BETAINV(H621,Costs!$AB$19,Costs!$AB$20,Costs!$AB$11,Costs!$AB$12),Costs!$AB$11)</f>
        <v>290.22136621829657</v>
      </c>
      <c r="M621">
        <f t="shared" si="40"/>
        <v>97.53423162269479</v>
      </c>
      <c r="N621">
        <f t="shared" si="38"/>
        <v>-489.13243504397184</v>
      </c>
      <c r="O621">
        <f t="shared" si="39"/>
        <v>0.61799999999999999</v>
      </c>
    </row>
    <row r="622" spans="7:15" x14ac:dyDescent="0.2">
      <c r="G622">
        <v>619</v>
      </c>
      <c r="H622">
        <f t="shared" si="37"/>
        <v>0.61899999999999999</v>
      </c>
      <c r="I622">
        <f>IF(Price!$AB$12&gt;Price!$AB$11,BETAINV(H622,Price!$AB$19,Price!$AB$20,Price!$AB$11,Price!$AB$12),Price!$AB$11)</f>
        <v>1.010403254490162</v>
      </c>
      <c r="J622">
        <f>IF(Weight!$AB$12&gt;Weight!$AB$11,BETAINV(H622,Weight!$AB$19,Weight!$AB$20,Weight!$AB$11,Weight!$AB$12),Weight!$AB$11)</f>
        <v>454.40503537678325</v>
      </c>
      <c r="K622">
        <f>IF(Wean!$AB$12&gt;Wean!$AB$11,BETAINV(H622,Wean!$AB$19,Wean!$AB$20,Wean!$AB$11,Wean!$AB$12),Wean!$AB$11)</f>
        <v>0.84479398709389786</v>
      </c>
      <c r="L622">
        <f>IF(Costs!$AB$12&gt;Costs!$AB$11,BETAINV(H622,Costs!$AB$19,Costs!$AB$20,Costs!$AB$11,Costs!$AB$12),Costs!$AB$11)</f>
        <v>290.29360984082479</v>
      </c>
      <c r="M622">
        <f t="shared" si="40"/>
        <v>97.57861895248567</v>
      </c>
      <c r="N622">
        <f t="shared" si="38"/>
        <v>-489.08804771418096</v>
      </c>
      <c r="O622">
        <f t="shared" si="39"/>
        <v>0.61899999999999999</v>
      </c>
    </row>
    <row r="623" spans="7:15" x14ac:dyDescent="0.2">
      <c r="G623">
        <v>620</v>
      </c>
      <c r="H623">
        <f t="shared" si="37"/>
        <v>0.62</v>
      </c>
      <c r="I623">
        <f>IF(Price!$AB$12&gt;Price!$AB$11,BETAINV(H623,Price!$AB$19,Price!$AB$20,Price!$AB$11,Price!$AB$12),Price!$AB$11)</f>
        <v>1.0105508998928023</v>
      </c>
      <c r="J623">
        <f>IF(Weight!$AB$12&gt;Weight!$AB$11,BETAINV(H623,Weight!$AB$19,Weight!$AB$20,Weight!$AB$11,Weight!$AB$12),Weight!$AB$11)</f>
        <v>454.44298239898632</v>
      </c>
      <c r="K623">
        <f>IF(Wean!$AB$12&gt;Wean!$AB$11,BETAINV(H623,Wean!$AB$19,Wean!$AB$20,Wean!$AB$11,Wean!$AB$12),Wean!$AB$11)</f>
        <v>0.84485427347738518</v>
      </c>
      <c r="L623">
        <f>IF(Costs!$AB$12&gt;Costs!$AB$11,BETAINV(H623,Costs!$AB$19,Costs!$AB$20,Costs!$AB$11,Costs!$AB$12),Costs!$AB$11)</f>
        <v>290.36590930162311</v>
      </c>
      <c r="M623">
        <f t="shared" si="40"/>
        <v>97.623078843065798</v>
      </c>
      <c r="N623">
        <f t="shared" si="38"/>
        <v>-489.04358782360083</v>
      </c>
      <c r="O623">
        <f t="shared" si="39"/>
        <v>0.62</v>
      </c>
    </row>
    <row r="624" spans="7:15" x14ac:dyDescent="0.2">
      <c r="G624">
        <v>621</v>
      </c>
      <c r="H624">
        <f t="shared" si="37"/>
        <v>0.621</v>
      </c>
      <c r="I624">
        <f>IF(Price!$AB$12&gt;Price!$AB$11,BETAINV(H624,Price!$AB$19,Price!$AB$20,Price!$AB$11,Price!$AB$12),Price!$AB$11)</f>
        <v>1.0106986871362225</v>
      </c>
      <c r="J624">
        <f>IF(Weight!$AB$12&gt;Weight!$AB$11,BETAINV(H624,Weight!$AB$19,Weight!$AB$20,Weight!$AB$11,Weight!$AB$12),Weight!$AB$11)</f>
        <v>454.48095372820541</v>
      </c>
      <c r="K624">
        <f>IF(Wean!$AB$12&gt;Wean!$AB$11,BETAINV(H624,Wean!$AB$19,Wean!$AB$20,Wean!$AB$11,Wean!$AB$12),Wean!$AB$11)</f>
        <v>0.84491462924304639</v>
      </c>
      <c r="L624">
        <f>IF(Costs!$AB$12&gt;Costs!$AB$11,BETAINV(H624,Costs!$AB$19,Costs!$AB$20,Costs!$AB$11,Costs!$AB$12),Costs!$AB$11)</f>
        <v>290.43826508544151</v>
      </c>
      <c r="M624">
        <f t="shared" si="40"/>
        <v>97.667611685038025</v>
      </c>
      <c r="N624">
        <f t="shared" si="38"/>
        <v>-488.9990549816286</v>
      </c>
      <c r="O624">
        <f t="shared" si="39"/>
        <v>0.621</v>
      </c>
    </row>
    <row r="625" spans="7:15" x14ac:dyDescent="0.2">
      <c r="G625">
        <v>622</v>
      </c>
      <c r="H625">
        <f t="shared" si="37"/>
        <v>0.622</v>
      </c>
      <c r="I625">
        <f>IF(Price!$AB$12&gt;Price!$AB$11,BETAINV(H625,Price!$AB$19,Price!$AB$20,Price!$AB$11,Price!$AB$12),Price!$AB$11)</f>
        <v>1.0108466172683763</v>
      </c>
      <c r="J625">
        <f>IF(Weight!$AB$12&gt;Weight!$AB$11,BETAINV(H625,Weight!$AB$19,Weight!$AB$20,Weight!$AB$11,Weight!$AB$12),Weight!$AB$11)</f>
        <v>454.51894960900569</v>
      </c>
      <c r="K625">
        <f>IF(Wean!$AB$12&gt;Wean!$AB$11,BETAINV(H625,Wean!$AB$19,Wean!$AB$20,Wean!$AB$11,Wean!$AB$12),Wean!$AB$11)</f>
        <v>0.84497505483982549</v>
      </c>
      <c r="L625">
        <f>IF(Costs!$AB$12&gt;Costs!$AB$11,BETAINV(H625,Costs!$AB$19,Costs!$AB$20,Costs!$AB$11,Costs!$AB$12),Costs!$AB$11)</f>
        <v>290.51067767951815</v>
      </c>
      <c r="M625">
        <f t="shared" si="40"/>
        <v>97.712217871674227</v>
      </c>
      <c r="N625">
        <f t="shared" si="38"/>
        <v>-488.9544487949924</v>
      </c>
      <c r="O625">
        <f t="shared" si="39"/>
        <v>0.622</v>
      </c>
    </row>
    <row r="626" spans="7:15" x14ac:dyDescent="0.2">
      <c r="G626">
        <v>623</v>
      </c>
      <c r="H626">
        <f t="shared" si="37"/>
        <v>0.623</v>
      </c>
      <c r="I626">
        <f>IF(Price!$AB$12&gt;Price!$AB$11,BETAINV(H626,Price!$AB$19,Price!$AB$20,Price!$AB$11,Price!$AB$12),Price!$AB$11)</f>
        <v>1.0109946913431422</v>
      </c>
      <c r="J626">
        <f>IF(Weight!$AB$12&gt;Weight!$AB$11,BETAINV(H626,Weight!$AB$19,Weight!$AB$20,Weight!$AB$11,Weight!$AB$12),Weight!$AB$11)</f>
        <v>454.5569702871162</v>
      </c>
      <c r="K626">
        <f>IF(Wean!$AB$12&gt;Wean!$AB$11,BETAINV(H626,Wean!$AB$19,Wean!$AB$20,Wean!$AB$11,Wean!$AB$12),Wean!$AB$11)</f>
        <v>0.84503555071940362</v>
      </c>
      <c r="L626">
        <f>IF(Costs!$AB$12&gt;Costs!$AB$11,BETAINV(H626,Costs!$AB$19,Costs!$AB$20,Costs!$AB$11,Costs!$AB$12),Costs!$AB$11)</f>
        <v>290.58314757361001</v>
      </c>
      <c r="M626">
        <f t="shared" si="40"/>
        <v>97.75689779894293</v>
      </c>
      <c r="N626">
        <f t="shared" si="38"/>
        <v>-488.9097688677237</v>
      </c>
      <c r="O626">
        <f t="shared" si="39"/>
        <v>0.623</v>
      </c>
    </row>
    <row r="627" spans="7:15" x14ac:dyDescent="0.2">
      <c r="G627">
        <v>624</v>
      </c>
      <c r="H627">
        <f t="shared" si="37"/>
        <v>0.624</v>
      </c>
      <c r="I627">
        <f>IF(Price!$AB$12&gt;Price!$AB$11,BETAINV(H627,Price!$AB$19,Price!$AB$20,Price!$AB$11,Price!$AB$12),Price!$AB$11)</f>
        <v>1.0111429104203917</v>
      </c>
      <c r="J627">
        <f>IF(Weight!$AB$12&gt;Weight!$AB$11,BETAINV(H627,Weight!$AB$19,Weight!$AB$20,Weight!$AB$11,Weight!$AB$12),Weight!$AB$11)</f>
        <v>454.59501600944492</v>
      </c>
      <c r="K627">
        <f>IF(Wean!$AB$12&gt;Wean!$AB$11,BETAINV(H627,Wean!$AB$19,Wean!$AB$20,Wean!$AB$11,Wean!$AB$12),Wean!$AB$11)</f>
        <v>0.84509611733622902</v>
      </c>
      <c r="L627">
        <f>IF(Costs!$AB$12&gt;Costs!$AB$11,BETAINV(H627,Costs!$AB$19,Costs!$AB$20,Costs!$AB$11,Costs!$AB$12),Costs!$AB$11)</f>
        <v>290.65567526002326</v>
      </c>
      <c r="M627">
        <f t="shared" si="40"/>
        <v>97.80165186553802</v>
      </c>
      <c r="N627">
        <f t="shared" si="38"/>
        <v>-488.86501480112861</v>
      </c>
      <c r="O627">
        <f t="shared" si="39"/>
        <v>0.624</v>
      </c>
    </row>
    <row r="628" spans="7:15" x14ac:dyDescent="0.2">
      <c r="G628">
        <v>625</v>
      </c>
      <c r="H628">
        <f t="shared" si="37"/>
        <v>0.625</v>
      </c>
      <c r="I628">
        <f>IF(Price!$AB$12&gt;Price!$AB$11,BETAINV(H628,Price!$AB$19,Price!$AB$20,Price!$AB$11,Price!$AB$12),Price!$AB$11)</f>
        <v>1.0112912755660579</v>
      </c>
      <c r="J628">
        <f>IF(Weight!$AB$12&gt;Weight!$AB$11,BETAINV(H628,Weight!$AB$19,Weight!$AB$20,Weight!$AB$11,Weight!$AB$12),Weight!$AB$11)</f>
        <v>454.6330870240937</v>
      </c>
      <c r="K628">
        <f>IF(Wean!$AB$12&gt;Wean!$AB$11,BETAINV(H628,Wean!$AB$19,Wean!$AB$20,Wean!$AB$11,Wean!$AB$12),Wean!$AB$11)</f>
        <v>0.84515675514754796</v>
      </c>
      <c r="L628">
        <f>IF(Costs!$AB$12&gt;Costs!$AB$11,BETAINV(H628,Costs!$AB$19,Costs!$AB$20,Costs!$AB$11,Costs!$AB$12),Costs!$AB$11)</f>
        <v>290.72826123364496</v>
      </c>
      <c r="M628">
        <f t="shared" si="40"/>
        <v>97.846480472906649</v>
      </c>
      <c r="N628">
        <f t="shared" si="38"/>
        <v>-488.82018619375998</v>
      </c>
      <c r="O628">
        <f t="shared" si="39"/>
        <v>0.625</v>
      </c>
    </row>
    <row r="629" spans="7:15" x14ac:dyDescent="0.2">
      <c r="G629">
        <v>626</v>
      </c>
      <c r="H629">
        <f t="shared" si="37"/>
        <v>0.626</v>
      </c>
      <c r="I629">
        <f>IF(Price!$AB$12&gt;Price!$AB$11,BETAINV(H629,Price!$AB$19,Price!$AB$20,Price!$AB$11,Price!$AB$12),Price!$AB$11)</f>
        <v>1.011439787852207</v>
      </c>
      <c r="J629">
        <f>IF(Weight!$AB$12&gt;Weight!$AB$11,BETAINV(H629,Weight!$AB$19,Weight!$AB$20,Weight!$AB$11,Weight!$AB$12),Weight!$AB$11)</f>
        <v>454.67118358037402</v>
      </c>
      <c r="K629">
        <f>IF(Wean!$AB$12&gt;Wean!$AB$11,BETAINV(H629,Wean!$AB$19,Wean!$AB$20,Wean!$AB$11,Wean!$AB$12),Wean!$AB$11)</f>
        <v>0.8452174646134355</v>
      </c>
      <c r="L629">
        <f>IF(Costs!$AB$12&gt;Costs!$AB$11,BETAINV(H629,Costs!$AB$19,Costs!$AB$20,Costs!$AB$11,Costs!$AB$12),Costs!$AB$11)</f>
        <v>290.80090599197399</v>
      </c>
      <c r="M629">
        <f t="shared" si="40"/>
        <v>97.89138402527874</v>
      </c>
      <c r="N629">
        <f t="shared" si="38"/>
        <v>-488.77528264138789</v>
      </c>
      <c r="O629">
        <f t="shared" si="39"/>
        <v>0.626</v>
      </c>
    </row>
    <row r="630" spans="7:15" x14ac:dyDescent="0.2">
      <c r="G630">
        <v>627</v>
      </c>
      <c r="H630">
        <f t="shared" si="37"/>
        <v>0.627</v>
      </c>
      <c r="I630">
        <f>IF(Price!$AB$12&gt;Price!$AB$11,BETAINV(H630,Price!$AB$19,Price!$AB$20,Price!$AB$11,Price!$AB$12),Price!$AB$11)</f>
        <v>1.0115884483571085</v>
      </c>
      <c r="J630">
        <f>IF(Weight!$AB$12&gt;Weight!$AB$11,BETAINV(H630,Weight!$AB$19,Weight!$AB$20,Weight!$AB$11,Weight!$AB$12),Weight!$AB$11)</f>
        <v>454.70930592882183</v>
      </c>
      <c r="K630">
        <f>IF(Wean!$AB$12&gt;Wean!$AB$11,BETAINV(H630,Wean!$AB$19,Wean!$AB$20,Wean!$AB$11,Wean!$AB$12),Wean!$AB$11)</f>
        <v>0.84527824619682712</v>
      </c>
      <c r="L630">
        <f>IF(Costs!$AB$12&gt;Costs!$AB$11,BETAINV(H630,Costs!$AB$19,Costs!$AB$20,Costs!$AB$11,Costs!$AB$12),Costs!$AB$11)</f>
        <v>290.87361003515326</v>
      </c>
      <c r="M630">
        <f t="shared" si="40"/>
        <v>97.936362929695861</v>
      </c>
      <c r="N630">
        <f t="shared" si="38"/>
        <v>-488.73030373697077</v>
      </c>
      <c r="O630">
        <f t="shared" si="39"/>
        <v>0.627</v>
      </c>
    </row>
    <row r="631" spans="7:15" x14ac:dyDescent="0.2">
      <c r="G631">
        <v>628</v>
      </c>
      <c r="H631">
        <f t="shared" si="37"/>
        <v>0.628</v>
      </c>
      <c r="I631">
        <f>IF(Price!$AB$12&gt;Price!$AB$11,BETAINV(H631,Price!$AB$19,Price!$AB$20,Price!$AB$11,Price!$AB$12),Price!$AB$11)</f>
        <v>1.0117372581653079</v>
      </c>
      <c r="J631">
        <f>IF(Weight!$AB$12&gt;Weight!$AB$11,BETAINV(H631,Weight!$AB$19,Weight!$AB$20,Weight!$AB$11,Weight!$AB$12),Weight!$AB$11)</f>
        <v>454.74745432121364</v>
      </c>
      <c r="K631">
        <f>IF(Wean!$AB$12&gt;Wean!$AB$11,BETAINV(H631,Wean!$AB$19,Wean!$AB$20,Wean!$AB$11,Wean!$AB$12),Wean!$AB$11)</f>
        <v>0.8453391003635502</v>
      </c>
      <c r="L631">
        <f>IF(Costs!$AB$12&gt;Costs!$AB$11,BETAINV(H631,Costs!$AB$19,Costs!$AB$20,Costs!$AB$11,Costs!$AB$12),Costs!$AB$11)</f>
        <v>290.94637386600186</v>
      </c>
      <c r="M631">
        <f t="shared" si="40"/>
        <v>97.981417596040785</v>
      </c>
      <c r="N631">
        <f t="shared" si="38"/>
        <v>-488.68524907062584</v>
      </c>
      <c r="O631">
        <f t="shared" si="39"/>
        <v>0.628</v>
      </c>
    </row>
    <row r="632" spans="7:15" x14ac:dyDescent="0.2">
      <c r="G632">
        <v>629</v>
      </c>
      <c r="H632">
        <f t="shared" si="37"/>
        <v>0.629</v>
      </c>
      <c r="I632">
        <f>IF(Price!$AB$12&gt;Price!$AB$11,BETAINV(H632,Price!$AB$19,Price!$AB$20,Price!$AB$11,Price!$AB$12),Price!$AB$11)</f>
        <v>1.0118862183676978</v>
      </c>
      <c r="J632">
        <f>IF(Weight!$AB$12&gt;Weight!$AB$11,BETAINV(H632,Weight!$AB$19,Weight!$AB$20,Weight!$AB$11,Weight!$AB$12),Weight!$AB$11)</f>
        <v>454.78562901058211</v>
      </c>
      <c r="K632">
        <f>IF(Wean!$AB$12&gt;Wean!$AB$11,BETAINV(H632,Wean!$AB$19,Wean!$AB$20,Wean!$AB$11,Wean!$AB$12),Wean!$AB$11)</f>
        <v>0.84540002758235633</v>
      </c>
      <c r="L632">
        <f>IF(Costs!$AB$12&gt;Costs!$AB$11,BETAINV(H632,Costs!$AB$19,Costs!$AB$20,Costs!$AB$11,Costs!$AB$12),Costs!$AB$11)</f>
        <v>291.01919799004742</v>
      </c>
      <c r="M632">
        <f t="shared" si="40"/>
        <v>98.026548437067618</v>
      </c>
      <c r="N632">
        <f t="shared" si="38"/>
        <v>-488.64011822959901</v>
      </c>
      <c r="O632">
        <f t="shared" si="39"/>
        <v>0.629</v>
      </c>
    </row>
    <row r="633" spans="7:15" x14ac:dyDescent="0.2">
      <c r="G633">
        <v>630</v>
      </c>
      <c r="H633">
        <f t="shared" si="37"/>
        <v>0.63</v>
      </c>
      <c r="I633">
        <f>IF(Price!$AB$12&gt;Price!$AB$11,BETAINV(H633,Price!$AB$19,Price!$AB$20,Price!$AB$11,Price!$AB$12),Price!$AB$11)</f>
        <v>1.0120353300615936</v>
      </c>
      <c r="J633">
        <f>IF(Weight!$AB$12&gt;Weight!$AB$11,BETAINV(H633,Weight!$AB$19,Weight!$AB$20,Weight!$AB$11,Weight!$AB$12),Weight!$AB$11)</f>
        <v>454.82383025123204</v>
      </c>
      <c r="K633">
        <f>IF(Wean!$AB$12&gt;Wean!$AB$11,BETAINV(H633,Wean!$AB$19,Wean!$AB$20,Wean!$AB$11,Wean!$AB$12),Wean!$AB$11)</f>
        <v>0.84546102832495396</v>
      </c>
      <c r="L633">
        <f>IF(Costs!$AB$12&gt;Costs!$AB$11,BETAINV(H633,Costs!$AB$19,Costs!$AB$20,Costs!$AB$11,Costs!$AB$12),Costs!$AB$11)</f>
        <v>291.09208291555916</v>
      </c>
      <c r="M633">
        <f t="shared" si="40"/>
        <v>98.071755868432319</v>
      </c>
      <c r="N633">
        <f t="shared" si="38"/>
        <v>-488.59491079823431</v>
      </c>
      <c r="O633">
        <f t="shared" si="39"/>
        <v>0.63</v>
      </c>
    </row>
    <row r="634" spans="7:15" x14ac:dyDescent="0.2">
      <c r="G634">
        <v>631</v>
      </c>
      <c r="H634">
        <f t="shared" si="37"/>
        <v>0.63100000000000001</v>
      </c>
      <c r="I634">
        <f>IF(Price!$AB$12&gt;Price!$AB$11,BETAINV(H634,Price!$AB$19,Price!$AB$20,Price!$AB$11,Price!$AB$12),Price!$AB$11)</f>
        <v>1.0121845943508065</v>
      </c>
      <c r="J634">
        <f>IF(Weight!$AB$12&gt;Weight!$AB$11,BETAINV(H634,Weight!$AB$19,Weight!$AB$20,Weight!$AB$11,Weight!$AB$12),Weight!$AB$11)</f>
        <v>454.86205829875655</v>
      </c>
      <c r="K634">
        <f>IF(Wean!$AB$12&gt;Wean!$AB$11,BETAINV(H634,Wean!$AB$19,Wean!$AB$20,Wean!$AB$11,Wean!$AB$12),Wean!$AB$11)</f>
        <v>0.84552210306604114</v>
      </c>
      <c r="L634">
        <f>IF(Costs!$AB$12&gt;Costs!$AB$11,BETAINV(H634,Costs!$AB$19,Costs!$AB$20,Costs!$AB$11,Costs!$AB$12),Costs!$AB$11)</f>
        <v>291.16502915358137</v>
      </c>
      <c r="M634">
        <f t="shared" si="40"/>
        <v>98.117040308723062</v>
      </c>
      <c r="N634">
        <f t="shared" si="38"/>
        <v>-488.54962635794357</v>
      </c>
      <c r="O634">
        <f t="shared" si="39"/>
        <v>0.63100000000000001</v>
      </c>
    </row>
    <row r="635" spans="7:15" x14ac:dyDescent="0.2">
      <c r="G635">
        <v>632</v>
      </c>
      <c r="H635">
        <f t="shared" si="37"/>
        <v>0.63200000000000001</v>
      </c>
      <c r="I635">
        <f>IF(Price!$AB$12&gt;Price!$AB$11,BETAINV(H635,Price!$AB$19,Price!$AB$20,Price!$AB$11,Price!$AB$12),Price!$AB$11)</f>
        <v>1.0123340123457192</v>
      </c>
      <c r="J635">
        <f>IF(Weight!$AB$12&gt;Weight!$AB$11,BETAINV(H635,Weight!$AB$19,Weight!$AB$20,Weight!$AB$11,Weight!$AB$12),Weight!$AB$11)</f>
        <v>454.90031341005351</v>
      </c>
      <c r="K635">
        <f>IF(Wean!$AB$12&gt;Wean!$AB$11,BETAINV(H635,Wean!$AB$19,Wean!$AB$20,Wean!$AB$11,Wean!$AB$12),Wean!$AB$11)</f>
        <v>0.84558325228333919</v>
      </c>
      <c r="L635">
        <f>IF(Costs!$AB$12&gt;Costs!$AB$11,BETAINV(H635,Costs!$AB$19,Costs!$AB$20,Costs!$AB$11,Costs!$AB$12),Costs!$AB$11)</f>
        <v>291.23803721796685</v>
      </c>
      <c r="M635">
        <f t="shared" si="40"/>
        <v>98.162402179492005</v>
      </c>
      <c r="N635">
        <f t="shared" si="38"/>
        <v>-488.50426448717462</v>
      </c>
      <c r="O635">
        <f t="shared" si="39"/>
        <v>0.63200000000000001</v>
      </c>
    </row>
    <row r="636" spans="7:15" x14ac:dyDescent="0.2">
      <c r="G636">
        <v>633</v>
      </c>
      <c r="H636">
        <f t="shared" si="37"/>
        <v>0.63300000000000001</v>
      </c>
      <c r="I636">
        <f>IF(Price!$AB$12&gt;Price!$AB$11,BETAINV(H636,Price!$AB$19,Price!$AB$20,Price!$AB$11,Price!$AB$12),Price!$AB$11)</f>
        <v>1.012483585163362</v>
      </c>
      <c r="J636">
        <f>IF(Weight!$AB$12&gt;Weight!$AB$11,BETAINV(H636,Weight!$AB$19,Weight!$AB$20,Weight!$AB$11,Weight!$AB$12),Weight!$AB$11)</f>
        <v>454.93859584334172</v>
      </c>
      <c r="K636">
        <f>IF(Wean!$AB$12&gt;Wean!$AB$11,BETAINV(H636,Wean!$AB$19,Wean!$AB$20,Wean!$AB$11,Wean!$AB$12),Wean!$AB$11)</f>
        <v>0.84564447645762586</v>
      </c>
      <c r="L636">
        <f>IF(Costs!$AB$12&gt;Costs!$AB$11,BETAINV(H636,Costs!$AB$19,Costs!$AB$20,Costs!$AB$11,Costs!$AB$12),Costs!$AB$11)</f>
        <v>291.31110762541113</v>
      </c>
      <c r="M636">
        <f t="shared" si="40"/>
        <v>98.207841905285761</v>
      </c>
      <c r="N636">
        <f t="shared" si="38"/>
        <v>-488.45882476138087</v>
      </c>
      <c r="O636">
        <f t="shared" si="39"/>
        <v>0.63300000000000001</v>
      </c>
    </row>
    <row r="637" spans="7:15" x14ac:dyDescent="0.2">
      <c r="G637">
        <v>634</v>
      </c>
      <c r="H637">
        <f t="shared" si="37"/>
        <v>0.63400000000000001</v>
      </c>
      <c r="I637">
        <f>IF(Price!$AB$12&gt;Price!$AB$11,BETAINV(H637,Price!$AB$19,Price!$AB$20,Price!$AB$11,Price!$AB$12),Price!$AB$11)</f>
        <v>1.0126333139274906</v>
      </c>
      <c r="J637">
        <f>IF(Weight!$AB$12&gt;Weight!$AB$11,BETAINV(H637,Weight!$AB$19,Weight!$AB$20,Weight!$AB$11,Weight!$AB$12),Weight!$AB$11)</f>
        <v>454.97690585817804</v>
      </c>
      <c r="K637">
        <f>IF(Wean!$AB$12&gt;Wean!$AB$11,BETAINV(H637,Wean!$AB$19,Wean!$AB$20,Wean!$AB$11,Wean!$AB$12),Wean!$AB$11)</f>
        <v>0.84570577607276998</v>
      </c>
      <c r="L637">
        <f>IF(Costs!$AB$12&gt;Costs!$AB$11,BETAINV(H637,Costs!$AB$19,Costs!$AB$20,Costs!$AB$11,Costs!$AB$12),Costs!$AB$11)</f>
        <v>291.38424089548704</v>
      </c>
      <c r="M637">
        <f t="shared" si="40"/>
        <v>98.25335991367848</v>
      </c>
      <c r="N637">
        <f t="shared" si="38"/>
        <v>-488.41330675298815</v>
      </c>
      <c r="O637">
        <f t="shared" si="39"/>
        <v>0.63400000000000001</v>
      </c>
    </row>
    <row r="638" spans="7:15" x14ac:dyDescent="0.2">
      <c r="G638">
        <v>635</v>
      </c>
      <c r="H638">
        <f t="shared" si="37"/>
        <v>0.63500000000000001</v>
      </c>
      <c r="I638">
        <f>IF(Price!$AB$12&gt;Price!$AB$11,BETAINV(H638,Price!$AB$19,Price!$AB$20,Price!$AB$11,Price!$AB$12),Price!$AB$11)</f>
        <v>1.0127831997686634</v>
      </c>
      <c r="J638">
        <f>IF(Weight!$AB$12&gt;Weight!$AB$11,BETAINV(H638,Weight!$AB$19,Weight!$AB$20,Weight!$AB$11,Weight!$AB$12),Weight!$AB$11)</f>
        <v>455.01524371547396</v>
      </c>
      <c r="K638">
        <f>IF(Wean!$AB$12&gt;Wean!$AB$11,BETAINV(H638,Wean!$AB$19,Wean!$AB$20,Wean!$AB$11,Wean!$AB$12),Wean!$AB$11)</f>
        <v>0.84576715161576599</v>
      </c>
      <c r="L638">
        <f>IF(Costs!$AB$12&gt;Costs!$AB$11,BETAINV(H638,Costs!$AB$19,Costs!$AB$20,Costs!$AB$11,Costs!$AB$12),Costs!$AB$11)</f>
        <v>291.45743755067934</v>
      </c>
      <c r="M638">
        <f t="shared" si="40"/>
        <v>98.298956635303625</v>
      </c>
      <c r="N638">
        <f t="shared" si="38"/>
        <v>-488.367710031363</v>
      </c>
      <c r="O638">
        <f t="shared" si="39"/>
        <v>0.63500000000000001</v>
      </c>
    </row>
    <row r="639" spans="7:15" x14ac:dyDescent="0.2">
      <c r="G639">
        <v>636</v>
      </c>
      <c r="H639">
        <f t="shared" si="37"/>
        <v>0.63600000000000001</v>
      </c>
      <c r="I639">
        <f>IF(Price!$AB$12&gt;Price!$AB$11,BETAINV(H639,Price!$AB$19,Price!$AB$20,Price!$AB$11,Price!$AB$12),Price!$AB$11)</f>
        <v>1.012933243824321</v>
      </c>
      <c r="J639">
        <f>IF(Weight!$AB$12&gt;Weight!$AB$11,BETAINV(H639,Weight!$AB$19,Weight!$AB$20,Weight!$AB$11,Weight!$AB$12),Weight!$AB$11)</f>
        <v>455.05360967751284</v>
      </c>
      <c r="K639">
        <f>IF(Wean!$AB$12&gt;Wean!$AB$11,BETAINV(H639,Wean!$AB$19,Wean!$AB$20,Wean!$AB$11,Wean!$AB$12),Wean!$AB$11)</f>
        <v>0.84582860357676892</v>
      </c>
      <c r="L639">
        <f>IF(Costs!$AB$12&gt;Costs!$AB$11,BETAINV(H639,Costs!$AB$19,Costs!$AB$20,Costs!$AB$11,Costs!$AB$12),Costs!$AB$11)</f>
        <v>291.53069811642035</v>
      </c>
      <c r="M639">
        <f t="shared" si="40"/>
        <v>98.344632503886828</v>
      </c>
      <c r="N639">
        <f t="shared" si="38"/>
        <v>-488.3220341627798</v>
      </c>
      <c r="O639">
        <f t="shared" si="39"/>
        <v>0.63600000000000001</v>
      </c>
    </row>
    <row r="640" spans="7:15" x14ac:dyDescent="0.2">
      <c r="G640">
        <v>637</v>
      </c>
      <c r="H640">
        <f t="shared" si="37"/>
        <v>0.63700000000000001</v>
      </c>
      <c r="I640">
        <f>IF(Price!$AB$12&gt;Price!$AB$11,BETAINV(H640,Price!$AB$19,Price!$AB$20,Price!$AB$11,Price!$AB$12),Price!$AB$11)</f>
        <v>1.0130834472388663</v>
      </c>
      <c r="J640">
        <f>IF(Weight!$AB$12&gt;Weight!$AB$11,BETAINV(H640,Weight!$AB$19,Weight!$AB$20,Weight!$AB$11,Weight!$AB$12),Weight!$AB$11)</f>
        <v>455.0920040079672</v>
      </c>
      <c r="K640">
        <f>IF(Wean!$AB$12&gt;Wean!$AB$11,BETAINV(H640,Wean!$AB$19,Wean!$AB$20,Wean!$AB$11,Wean!$AB$12),Wean!$AB$11)</f>
        <v>0.84589013244912981</v>
      </c>
      <c r="L640">
        <f>IF(Costs!$AB$12&gt;Costs!$AB$11,BETAINV(H640,Costs!$AB$19,Costs!$AB$20,Costs!$AB$11,Costs!$AB$12),Costs!$AB$11)</f>
        <v>291.60402312112541</v>
      </c>
      <c r="M640">
        <f t="shared" si="40"/>
        <v>98.390387956279142</v>
      </c>
      <c r="N640">
        <f t="shared" si="38"/>
        <v>-488.27627871038749</v>
      </c>
      <c r="O640">
        <f t="shared" si="39"/>
        <v>0.63700000000000001</v>
      </c>
    </row>
    <row r="641" spans="7:15" x14ac:dyDescent="0.2">
      <c r="G641">
        <v>638</v>
      </c>
      <c r="H641">
        <f t="shared" si="37"/>
        <v>0.63800000000000001</v>
      </c>
      <c r="I641">
        <f>IF(Price!$AB$12&gt;Price!$AB$11,BETAINV(H641,Price!$AB$19,Price!$AB$20,Price!$AB$11,Price!$AB$12),Price!$AB$11)</f>
        <v>1.0132338111637447</v>
      </c>
      <c r="J641">
        <f>IF(Weight!$AB$12&gt;Weight!$AB$11,BETAINV(H641,Weight!$AB$19,Weight!$AB$20,Weight!$AB$11,Weight!$AB$12),Weight!$AB$11)</f>
        <v>455.13042697191599</v>
      </c>
      <c r="K641">
        <f>IF(Wean!$AB$12&gt;Wean!$AB$11,BETAINV(H641,Wean!$AB$19,Wean!$AB$20,Wean!$AB$11,Wean!$AB$12),Wean!$AB$11)</f>
        <v>0.84595173872943141</v>
      </c>
      <c r="L641">
        <f>IF(Costs!$AB$12&gt;Costs!$AB$11,BETAINV(H641,Costs!$AB$19,Costs!$AB$20,Costs!$AB$11,Costs!$AB$12),Costs!$AB$11)</f>
        <v>291.6774130962292</v>
      </c>
      <c r="M641">
        <f t="shared" si="40"/>
        <v>98.436223432490237</v>
      </c>
      <c r="N641">
        <f t="shared" si="38"/>
        <v>-488.23044323417639</v>
      </c>
      <c r="O641">
        <f t="shared" si="39"/>
        <v>0.63800000000000001</v>
      </c>
    </row>
    <row r="642" spans="7:15" x14ac:dyDescent="0.2">
      <c r="G642">
        <v>639</v>
      </c>
      <c r="H642">
        <f t="shared" si="37"/>
        <v>0.63900000000000001</v>
      </c>
      <c r="I642">
        <f>IF(Price!$AB$12&gt;Price!$AB$11,BETAINV(H642,Price!$AB$19,Price!$AB$20,Price!$AB$11,Price!$AB$12),Price!$AB$11)</f>
        <v>1.0133843367575275</v>
      </c>
      <c r="J642">
        <f>IF(Weight!$AB$12&gt;Weight!$AB$11,BETAINV(H642,Weight!$AB$19,Weight!$AB$20,Weight!$AB$11,Weight!$AB$12),Weight!$AB$11)</f>
        <v>455.16887883586264</v>
      </c>
      <c r="K642">
        <f>IF(Wean!$AB$12&gt;Wean!$AB$11,BETAINV(H642,Wean!$AB$19,Wean!$AB$20,Wean!$AB$11,Wean!$AB$12),Wean!$AB$11)</f>
        <v>0.84601342291752502</v>
      </c>
      <c r="L642">
        <f>IF(Costs!$AB$12&gt;Costs!$AB$11,BETAINV(H642,Costs!$AB$19,Costs!$AB$20,Costs!$AB$11,Costs!$AB$12),Costs!$AB$11)</f>
        <v>291.75086857622216</v>
      </c>
      <c r="M642">
        <f t="shared" si="40"/>
        <v>98.482139375723534</v>
      </c>
      <c r="N642">
        <f t="shared" si="38"/>
        <v>-488.18452729094309</v>
      </c>
      <c r="O642">
        <f t="shared" si="39"/>
        <v>0.63900000000000001</v>
      </c>
    </row>
    <row r="643" spans="7:15" x14ac:dyDescent="0.2">
      <c r="G643">
        <v>640</v>
      </c>
      <c r="H643">
        <f t="shared" si="37"/>
        <v>0.64</v>
      </c>
      <c r="I643">
        <f>IF(Price!$AB$12&gt;Price!$AB$11,BETAINV(H643,Price!$AB$19,Price!$AB$20,Price!$AB$11,Price!$AB$12),Price!$AB$11)</f>
        <v>1.0135350251859931</v>
      </c>
      <c r="J643">
        <f>IF(Weight!$AB$12&gt;Weight!$AB$11,BETAINV(H643,Weight!$AB$19,Weight!$AB$20,Weight!$AB$11,Weight!$AB$12),Weight!$AB$11)</f>
        <v>455.20735986775253</v>
      </c>
      <c r="K643">
        <f>IF(Wean!$AB$12&gt;Wean!$AB$11,BETAINV(H643,Wean!$AB$19,Wean!$AB$20,Wean!$AB$11,Wean!$AB$12),Wean!$AB$11)</f>
        <v>0.84607518551656702</v>
      </c>
      <c r="L643">
        <f>IF(Costs!$AB$12&gt;Costs!$AB$11,BETAINV(H643,Costs!$AB$19,Costs!$AB$20,Costs!$AB$11,Costs!$AB$12),Costs!$AB$11)</f>
        <v>291.82439009868779</v>
      </c>
      <c r="M643">
        <f t="shared" si="40"/>
        <v>98.528136232409224</v>
      </c>
      <c r="N643">
        <f t="shared" si="38"/>
        <v>-488.1385304342574</v>
      </c>
      <c r="O643">
        <f t="shared" si="39"/>
        <v>0.64</v>
      </c>
    </row>
    <row r="644" spans="7:15" x14ac:dyDescent="0.2">
      <c r="G644">
        <v>641</v>
      </c>
      <c r="H644">
        <f t="shared" ref="H644:H707" si="41">G644/1000</f>
        <v>0.64100000000000001</v>
      </c>
      <c r="I644">
        <f>IF(Price!$AB$12&gt;Price!$AB$11,BETAINV(H644,Price!$AB$19,Price!$AB$20,Price!$AB$11,Price!$AB$12),Price!$AB$11)</f>
        <v>1.0136858776222131</v>
      </c>
      <c r="J644">
        <f>IF(Weight!$AB$12&gt;Weight!$AB$11,BETAINV(H644,Weight!$AB$19,Weight!$AB$20,Weight!$AB$11,Weight!$AB$12),Weight!$AB$11)</f>
        <v>455.24587033699152</v>
      </c>
      <c r="K644">
        <f>IF(Wean!$AB$12&gt;Wean!$AB$11,BETAINV(H644,Wean!$AB$19,Wean!$AB$20,Wean!$AB$11,Wean!$AB$12),Wean!$AB$11)</f>
        <v>0.84613702703305593</v>
      </c>
      <c r="L644">
        <f>IF(Costs!$AB$12&gt;Costs!$AB$11,BETAINV(H644,Costs!$AB$19,Costs!$AB$20,Costs!$AB$11,Costs!$AB$12),Costs!$AB$11)</f>
        <v>291.89797820433967</v>
      </c>
      <c r="M644">
        <f t="shared" si="40"/>
        <v>98.574214452240767</v>
      </c>
      <c r="N644">
        <f t="shared" ref="N644:N707" si="42">M644-$E$40-$E$43</f>
        <v>-488.09245221442586</v>
      </c>
      <c r="O644">
        <f t="shared" ref="O644:O707" si="43">H644</f>
        <v>0.64100000000000001</v>
      </c>
    </row>
    <row r="645" spans="7:15" x14ac:dyDescent="0.2">
      <c r="G645">
        <v>642</v>
      </c>
      <c r="H645">
        <f t="shared" si="41"/>
        <v>0.64200000000000002</v>
      </c>
      <c r="I645">
        <f>IF(Price!$AB$12&gt;Price!$AB$11,BETAINV(H645,Price!$AB$19,Price!$AB$20,Price!$AB$11,Price!$AB$12),Price!$AB$11)</f>
        <v>1.013836895246635</v>
      </c>
      <c r="J645">
        <f>IF(Weight!$AB$12&gt;Weight!$AB$11,BETAINV(H645,Weight!$AB$19,Weight!$AB$20,Weight!$AB$11,Weight!$AB$12),Weight!$AB$11)</f>
        <v>455.28441051446384</v>
      </c>
      <c r="K645">
        <f>IF(Wean!$AB$12&gt;Wean!$AB$11,BETAINV(H645,Wean!$AB$19,Wean!$AB$20,Wean!$AB$11,Wean!$AB$12),Wean!$AB$11)</f>
        <v>0.84619894797687067</v>
      </c>
      <c r="L645">
        <f>IF(Costs!$AB$12&gt;Costs!$AB$11,BETAINV(H645,Costs!$AB$19,Costs!$AB$20,Costs!$AB$11,Costs!$AB$12),Costs!$AB$11)</f>
        <v>291.97163343705978</v>
      </c>
      <c r="M645">
        <f t="shared" ref="M645:M708" si="44">I645*J645*K645-L645</f>
        <v>98.620374488208938</v>
      </c>
      <c r="N645">
        <f t="shared" si="42"/>
        <v>-488.04629217845769</v>
      </c>
      <c r="O645">
        <f t="shared" si="43"/>
        <v>0.64200000000000002</v>
      </c>
    </row>
    <row r="646" spans="7:15" x14ac:dyDescent="0.2">
      <c r="G646">
        <v>643</v>
      </c>
      <c r="H646">
        <f t="shared" si="41"/>
        <v>0.64300000000000002</v>
      </c>
      <c r="I646">
        <f>IF(Price!$AB$12&gt;Price!$AB$11,BETAINV(H646,Price!$AB$19,Price!$AB$20,Price!$AB$11,Price!$AB$12),Price!$AB$11)</f>
        <v>1.0139880792471709</v>
      </c>
      <c r="J646">
        <f>IF(Weight!$AB$12&gt;Weight!$AB$11,BETAINV(H646,Weight!$AB$19,Weight!$AB$20,Weight!$AB$11,Weight!$AB$12),Weight!$AB$11)</f>
        <v>455.32298067255101</v>
      </c>
      <c r="K646">
        <f>IF(Wean!$AB$12&gt;Wean!$AB$11,BETAINV(H646,Wean!$AB$19,Wean!$AB$20,Wean!$AB$11,Wean!$AB$12),Wean!$AB$11)</f>
        <v>0.84626094886130832</v>
      </c>
      <c r="L646">
        <f>IF(Costs!$AB$12&gt;Costs!$AB$11,BETAINV(H646,Costs!$AB$19,Costs!$AB$20,Costs!$AB$11,Costs!$AB$12),Costs!$AB$11)</f>
        <v>292.04535634393665</v>
      </c>
      <c r="M646">
        <f t="shared" si="44"/>
        <v>98.666616796638891</v>
      </c>
      <c r="N646">
        <f t="shared" si="42"/>
        <v>-488.00004987002774</v>
      </c>
      <c r="O646">
        <f t="shared" si="43"/>
        <v>0.64300000000000002</v>
      </c>
    </row>
    <row r="647" spans="7:15" x14ac:dyDescent="0.2">
      <c r="G647">
        <v>644</v>
      </c>
      <c r="H647">
        <f t="shared" si="41"/>
        <v>0.64400000000000002</v>
      </c>
      <c r="I647">
        <f>IF(Price!$AB$12&gt;Price!$AB$11,BETAINV(H647,Price!$AB$19,Price!$AB$20,Price!$AB$11,Price!$AB$12),Price!$AB$11)</f>
        <v>1.0141394308192822</v>
      </c>
      <c r="J647">
        <f>IF(Weight!$AB$12&gt;Weight!$AB$11,BETAINV(H647,Weight!$AB$19,Weight!$AB$20,Weight!$AB$11,Weight!$AB$12),Weight!$AB$11)</f>
        <v>455.36158108515019</v>
      </c>
      <c r="K647">
        <f>IF(Wean!$AB$12&gt;Wean!$AB$11,BETAINV(H647,Wean!$AB$19,Wean!$AB$20,Wean!$AB$11,Wean!$AB$12),Wean!$AB$11)</f>
        <v>0.84632303020312316</v>
      </c>
      <c r="L647">
        <f>IF(Costs!$AB$12&gt;Costs!$AB$11,BETAINV(H647,Costs!$AB$19,Costs!$AB$20,Costs!$AB$11,Costs!$AB$12),Costs!$AB$11)</f>
        <v>292.11914747530443</v>
      </c>
      <c r="M647">
        <f t="shared" si="44"/>
        <v>98.71294183722523</v>
      </c>
      <c r="N647">
        <f t="shared" si="42"/>
        <v>-487.9537248294414</v>
      </c>
      <c r="O647">
        <f t="shared" si="43"/>
        <v>0.64400000000000002</v>
      </c>
    </row>
    <row r="648" spans="7:15" x14ac:dyDescent="0.2">
      <c r="G648">
        <v>645</v>
      </c>
      <c r="H648">
        <f t="shared" si="41"/>
        <v>0.64500000000000002</v>
      </c>
      <c r="I648">
        <f>IF(Price!$AB$12&gt;Price!$AB$11,BETAINV(H648,Price!$AB$19,Price!$AB$20,Price!$AB$11,Price!$AB$12),Price!$AB$11)</f>
        <v>1.0142909511660694</v>
      </c>
      <c r="J648">
        <f>IF(Weight!$AB$12&gt;Weight!$AB$11,BETAINV(H648,Weight!$AB$19,Weight!$AB$20,Weight!$AB$11,Weight!$AB$12),Weight!$AB$11)</f>
        <v>455.40021202769367</v>
      </c>
      <c r="K648">
        <f>IF(Wean!$AB$12&gt;Wean!$AB$11,BETAINV(H648,Wean!$AB$19,Wean!$AB$20,Wean!$AB$11,Wean!$AB$12),Wean!$AB$11)</f>
        <v>0.84638519252256572</v>
      </c>
      <c r="L648">
        <f>IF(Costs!$AB$12&gt;Costs!$AB$11,BETAINV(H648,Costs!$AB$19,Costs!$AB$20,Costs!$AB$11,Costs!$AB$12),Costs!$AB$11)</f>
        <v>292.19300738478188</v>
      </c>
      <c r="M648">
        <f t="shared" si="44"/>
        <v>98.759350073070152</v>
      </c>
      <c r="N648">
        <f t="shared" si="42"/>
        <v>-487.90731659359648</v>
      </c>
      <c r="O648">
        <f t="shared" si="43"/>
        <v>0.64500000000000002</v>
      </c>
    </row>
    <row r="649" spans="7:15" x14ac:dyDescent="0.2">
      <c r="G649">
        <v>646</v>
      </c>
      <c r="H649">
        <f t="shared" si="41"/>
        <v>0.64600000000000002</v>
      </c>
      <c r="I649">
        <f>IF(Price!$AB$12&gt;Price!$AB$11,BETAINV(H649,Price!$AB$19,Price!$AB$20,Price!$AB$11,Price!$AB$12),Price!$AB$11)</f>
        <v>1.0144426414983618</v>
      </c>
      <c r="J649">
        <f>IF(Weight!$AB$12&gt;Weight!$AB$11,BETAINV(H649,Weight!$AB$19,Weight!$AB$20,Weight!$AB$11,Weight!$AB$12),Weight!$AB$11)</f>
        <v>455.43887377716754</v>
      </c>
      <c r="K649">
        <f>IF(Wean!$AB$12&gt;Wean!$AB$11,BETAINV(H649,Wean!$AB$19,Wean!$AB$20,Wean!$AB$11,Wean!$AB$12),Wean!$AB$11)</f>
        <v>0.84644743634342245</v>
      </c>
      <c r="L649">
        <f>IF(Costs!$AB$12&gt;Costs!$AB$11,BETAINV(H649,Costs!$AB$19,Costs!$AB$20,Costs!$AB$11,Costs!$AB$12),Costs!$AB$11)</f>
        <v>292.26693662931257</v>
      </c>
      <c r="M649">
        <f t="shared" si="44"/>
        <v>98.805841970719939</v>
      </c>
      <c r="N649">
        <f t="shared" si="42"/>
        <v>-487.86082469594669</v>
      </c>
      <c r="O649">
        <f t="shared" si="43"/>
        <v>0.64600000000000002</v>
      </c>
    </row>
    <row r="650" spans="7:15" x14ac:dyDescent="0.2">
      <c r="G650">
        <v>647</v>
      </c>
      <c r="H650">
        <f t="shared" si="41"/>
        <v>0.64700000000000002</v>
      </c>
      <c r="I650">
        <f>IF(Price!$AB$12&gt;Price!$AB$11,BETAINV(H650,Price!$AB$19,Price!$AB$20,Price!$AB$11,Price!$AB$12),Price!$AB$11)</f>
        <v>1.0145945030348069</v>
      </c>
      <c r="J650">
        <f>IF(Weight!$AB$12&gt;Weight!$AB$11,BETAINV(H650,Weight!$AB$19,Weight!$AB$20,Weight!$AB$11,Weight!$AB$12),Weight!$AB$11)</f>
        <v>455.47756661213145</v>
      </c>
      <c r="K650">
        <f>IF(Wean!$AB$12&gt;Wean!$AB$11,BETAINV(H650,Wean!$AB$19,Wean!$AB$20,Wean!$AB$11,Wean!$AB$12),Wean!$AB$11)</f>
        <v>0.8465097621930564</v>
      </c>
      <c r="L650">
        <f>IF(Costs!$AB$12&gt;Costs!$AB$11,BETAINV(H650,Costs!$AB$19,Costs!$AB$20,Costs!$AB$11,Costs!$AB$12),Costs!$AB$11)</f>
        <v>292.34093576920475</v>
      </c>
      <c r="M650">
        <f t="shared" si="44"/>
        <v>98.852418000203158</v>
      </c>
      <c r="N650">
        <f t="shared" si="42"/>
        <v>-487.81424866646347</v>
      </c>
      <c r="O650">
        <f t="shared" si="43"/>
        <v>0.64700000000000002</v>
      </c>
    </row>
    <row r="651" spans="7:15" x14ac:dyDescent="0.2">
      <c r="G651">
        <v>648</v>
      </c>
      <c r="H651">
        <f t="shared" si="41"/>
        <v>0.64800000000000002</v>
      </c>
      <c r="I651">
        <f>IF(Price!$AB$12&gt;Price!$AB$11,BETAINV(H651,Price!$AB$19,Price!$AB$20,Price!$AB$11,Price!$AB$12),Price!$AB$11)</f>
        <v>1.0147465370019628</v>
      </c>
      <c r="J651">
        <f>IF(Weight!$AB$12&gt;Weight!$AB$11,BETAINV(H651,Weight!$AB$19,Weight!$AB$20,Weight!$AB$11,Weight!$AB$12),Weight!$AB$11)</f>
        <v>455.51629081273825</v>
      </c>
      <c r="K651">
        <f>IF(Wean!$AB$12&gt;Wean!$AB$11,BETAINV(H651,Wean!$AB$19,Wean!$AB$20,Wean!$AB$11,Wean!$AB$12),Wean!$AB$11)</f>
        <v>0.84657217060244727</v>
      </c>
      <c r="L651">
        <f>IF(Costs!$AB$12&gt;Costs!$AB$11,BETAINV(H651,Costs!$AB$19,Costs!$AB$20,Costs!$AB$11,Costs!$AB$12),Costs!$AB$11)</f>
        <v>292.41500536817256</v>
      </c>
      <c r="M651">
        <f t="shared" si="44"/>
        <v>98.89907863506869</v>
      </c>
      <c r="N651">
        <f t="shared" si="42"/>
        <v>-487.76758803159794</v>
      </c>
      <c r="O651">
        <f t="shared" si="43"/>
        <v>0.64800000000000002</v>
      </c>
    </row>
    <row r="652" spans="7:15" x14ac:dyDescent="0.2">
      <c r="G652">
        <v>649</v>
      </c>
      <c r="H652">
        <f t="shared" si="41"/>
        <v>0.64900000000000002</v>
      </c>
      <c r="I652">
        <f>IF(Price!$AB$12&gt;Price!$AB$11,BETAINV(H652,Price!$AB$19,Price!$AB$20,Price!$AB$11,Price!$AB$12),Price!$AB$11)</f>
        <v>1.0148987446343911</v>
      </c>
      <c r="J652">
        <f>IF(Weight!$AB$12&gt;Weight!$AB$11,BETAINV(H652,Weight!$AB$19,Weight!$AB$20,Weight!$AB$11,Weight!$AB$12),Weight!$AB$11)</f>
        <v>455.5550466607537</v>
      </c>
      <c r="K652">
        <f>IF(Wean!$AB$12&gt;Wean!$AB$11,BETAINV(H652,Wean!$AB$19,Wean!$AB$20,Wean!$AB$11,Wean!$AB$12),Wean!$AB$11)</f>
        <v>0.84663466210623339</v>
      </c>
      <c r="L652">
        <f>IF(Costs!$AB$12&gt;Costs!$AB$11,BETAINV(H652,Costs!$AB$19,Costs!$AB$20,Costs!$AB$11,Costs!$AB$12),Costs!$AB$11)</f>
        <v>292.48914599337724</v>
      </c>
      <c r="M652">
        <f t="shared" si="44"/>
        <v>98.945824352424609</v>
      </c>
      <c r="N652">
        <f t="shared" si="42"/>
        <v>-487.72084231424202</v>
      </c>
      <c r="O652">
        <f t="shared" si="43"/>
        <v>0.64900000000000002</v>
      </c>
    </row>
    <row r="653" spans="7:15" x14ac:dyDescent="0.2">
      <c r="G653">
        <v>650</v>
      </c>
      <c r="H653">
        <f t="shared" si="41"/>
        <v>0.65</v>
      </c>
      <c r="I653">
        <f>IF(Price!$AB$12&gt;Price!$AB$11,BETAINV(H653,Price!$AB$19,Price!$AB$20,Price!$AB$11,Price!$AB$12),Price!$AB$11)</f>
        <v>1.0150511271747509</v>
      </c>
      <c r="J653">
        <f>IF(Weight!$AB$12&gt;Weight!$AB$11,BETAINV(H653,Weight!$AB$19,Weight!$AB$20,Weight!$AB$11,Weight!$AB$12),Weight!$AB$11)</f>
        <v>455.59383443957711</v>
      </c>
      <c r="K653">
        <f>IF(Wean!$AB$12&gt;Wean!$AB$11,BETAINV(H653,Wean!$AB$19,Wean!$AB$20,Wean!$AB$11,Wean!$AB$12),Wean!$AB$11)</f>
        <v>0.84669723724275292</v>
      </c>
      <c r="L653">
        <f>IF(Costs!$AB$12&gt;Costs!$AB$11,BETAINV(H653,Costs!$AB$19,Costs!$AB$20,Costs!$AB$11,Costs!$AB$12),Costs!$AB$11)</f>
        <v>292.56335821546872</v>
      </c>
      <c r="M653">
        <f t="shared" si="44"/>
        <v>98.992655632978256</v>
      </c>
      <c r="N653">
        <f t="shared" si="42"/>
        <v>-487.67401103368837</v>
      </c>
      <c r="O653">
        <f t="shared" si="43"/>
        <v>0.65</v>
      </c>
    </row>
    <row r="654" spans="7:15" x14ac:dyDescent="0.2">
      <c r="G654">
        <v>651</v>
      </c>
      <c r="H654">
        <f t="shared" si="41"/>
        <v>0.65100000000000002</v>
      </c>
      <c r="I654">
        <f>IF(Price!$AB$12&gt;Price!$AB$11,BETAINV(H654,Price!$AB$19,Price!$AB$20,Price!$AB$11,Price!$AB$12),Price!$AB$11)</f>
        <v>1.015203685873894</v>
      </c>
      <c r="J654">
        <f>IF(Weight!$AB$12&gt;Weight!$AB$11,BETAINV(H654,Weight!$AB$19,Weight!$AB$20,Weight!$AB$11,Weight!$AB$12),Weight!$AB$11)</f>
        <v>455.63265443426104</v>
      </c>
      <c r="K654">
        <f>IF(Wean!$AB$12&gt;Wean!$AB$11,BETAINV(H654,Wean!$AB$19,Wean!$AB$20,Wean!$AB$11,Wean!$AB$12),Wean!$AB$11)</f>
        <v>0.84675989655408701</v>
      </c>
      <c r="L654">
        <f>IF(Costs!$AB$12&gt;Costs!$AB$11,BETAINV(H654,Costs!$AB$19,Costs!$AB$20,Costs!$AB$11,Costs!$AB$12),Costs!$AB$11)</f>
        <v>292.63764260862837</v>
      </c>
      <c r="M654">
        <f t="shared" si="44"/>
        <v>99.039572961074896</v>
      </c>
      <c r="N654">
        <f t="shared" si="42"/>
        <v>-487.62709370559173</v>
      </c>
      <c r="O654">
        <f t="shared" si="43"/>
        <v>0.65100000000000002</v>
      </c>
    </row>
    <row r="655" spans="7:15" x14ac:dyDescent="0.2">
      <c r="G655">
        <v>652</v>
      </c>
      <c r="H655">
        <f t="shared" si="41"/>
        <v>0.65200000000000002</v>
      </c>
      <c r="I655">
        <f>IF(Price!$AB$12&gt;Price!$AB$11,BETAINV(H655,Price!$AB$19,Price!$AB$20,Price!$AB$11,Price!$AB$12),Price!$AB$11)</f>
        <v>1.0153564219909612</v>
      </c>
      <c r="J655">
        <f>IF(Weight!$AB$12&gt;Weight!$AB$11,BETAINV(H655,Weight!$AB$19,Weight!$AB$20,Weight!$AB$11,Weight!$AB$12),Weight!$AB$11)</f>
        <v>455.67150693153263</v>
      </c>
      <c r="K655">
        <f>IF(Wean!$AB$12&gt;Wean!$AB$11,BETAINV(H655,Wean!$AB$19,Wean!$AB$20,Wean!$AB$11,Wean!$AB$12),Wean!$AB$11)</f>
        <v>0.84682264058610202</v>
      </c>
      <c r="L655">
        <f>IF(Costs!$AB$12&gt;Costs!$AB$11,BETAINV(H655,Costs!$AB$19,Costs!$AB$20,Costs!$AB$11,Costs!$AB$12),Costs!$AB$11)</f>
        <v>292.71199975061143</v>
      </c>
      <c r="M655">
        <f t="shared" si="44"/>
        <v>99.086576824739325</v>
      </c>
      <c r="N655">
        <f t="shared" si="42"/>
        <v>-487.5800898419273</v>
      </c>
      <c r="O655">
        <f t="shared" si="43"/>
        <v>0.65200000000000002</v>
      </c>
    </row>
    <row r="656" spans="7:15" x14ac:dyDescent="0.2">
      <c r="G656">
        <v>653</v>
      </c>
      <c r="H656">
        <f t="shared" si="41"/>
        <v>0.65300000000000002</v>
      </c>
      <c r="I656">
        <f>IF(Price!$AB$12&gt;Price!$AB$11,BETAINV(H656,Price!$AB$19,Price!$AB$20,Price!$AB$11,Price!$AB$12),Price!$AB$11)</f>
        <v>1.0155093367934807</v>
      </c>
      <c r="J656">
        <f>IF(Weight!$AB$12&gt;Weight!$AB$11,BETAINV(H656,Weight!$AB$19,Weight!$AB$20,Weight!$AB$11,Weight!$AB$12),Weight!$AB$11)</f>
        <v>455.71039221981414</v>
      </c>
      <c r="K656">
        <f>IF(Wean!$AB$12&gt;Wean!$AB$11,BETAINV(H656,Wean!$AB$19,Wean!$AB$20,Wean!$AB$11,Wean!$AB$12),Wean!$AB$11)</f>
        <v>0.84688546988849334</v>
      </c>
      <c r="L656">
        <f>IF(Costs!$AB$12&gt;Costs!$AB$11,BETAINV(H656,Costs!$AB$19,Costs!$AB$20,Costs!$AB$11,Costs!$AB$12),Costs!$AB$11)</f>
        <v>292.78643022279101</v>
      </c>
      <c r="M656">
        <f t="shared" si="44"/>
        <v>99.133667715715831</v>
      </c>
      <c r="N656">
        <f t="shared" si="42"/>
        <v>-487.5329989509508</v>
      </c>
      <c r="O656">
        <f t="shared" si="43"/>
        <v>0.65300000000000002</v>
      </c>
    </row>
    <row r="657" spans="7:15" x14ac:dyDescent="0.2">
      <c r="G657">
        <v>654</v>
      </c>
      <c r="H657">
        <f t="shared" si="41"/>
        <v>0.65400000000000003</v>
      </c>
      <c r="I657">
        <f>IF(Price!$AB$12&gt;Price!$AB$11,BETAINV(H657,Price!$AB$19,Price!$AB$20,Price!$AB$11,Price!$AB$12),Price!$AB$11)</f>
        <v>1.0156624315574667</v>
      </c>
      <c r="J657">
        <f>IF(Weight!$AB$12&gt;Weight!$AB$11,BETAINV(H657,Weight!$AB$19,Weight!$AB$20,Weight!$AB$11,Weight!$AB$12),Weight!$AB$11)</f>
        <v>455.74931058924426</v>
      </c>
      <c r="K657">
        <f>IF(Wean!$AB$12&gt;Wean!$AB$11,BETAINV(H657,Wean!$AB$19,Wean!$AB$20,Wean!$AB$11,Wean!$AB$12),Wean!$AB$11)</f>
        <v>0.8469483850148295</v>
      </c>
      <c r="L657">
        <f>IF(Costs!$AB$12&gt;Costs!$AB$11,BETAINV(H657,Costs!$AB$19,Costs!$AB$20,Costs!$AB$11,Costs!$AB$12),Costs!$AB$11)</f>
        <v>292.86093461020153</v>
      </c>
      <c r="M657">
        <f t="shared" si="44"/>
        <v>99.180846129510769</v>
      </c>
      <c r="N657">
        <f t="shared" si="42"/>
        <v>-487.48582053715586</v>
      </c>
      <c r="O657">
        <f t="shared" si="43"/>
        <v>0.65400000000000003</v>
      </c>
    </row>
    <row r="658" spans="7:15" x14ac:dyDescent="0.2">
      <c r="G658">
        <v>655</v>
      </c>
      <c r="H658">
        <f t="shared" si="41"/>
        <v>0.65500000000000003</v>
      </c>
      <c r="I658">
        <f>IF(Price!$AB$12&gt;Price!$AB$11,BETAINV(H658,Price!$AB$19,Price!$AB$20,Price!$AB$11,Price!$AB$12),Price!$AB$11)</f>
        <v>1.0158157075675203</v>
      </c>
      <c r="J658">
        <f>IF(Weight!$AB$12&gt;Weight!$AB$11,BETAINV(H658,Weight!$AB$19,Weight!$AB$20,Weight!$AB$11,Weight!$AB$12),Weight!$AB$11)</f>
        <v>455.78826233169951</v>
      </c>
      <c r="K658">
        <f>IF(Wean!$AB$12&gt;Wean!$AB$11,BETAINV(H658,Wean!$AB$19,Wean!$AB$20,Wean!$AB$11,Wean!$AB$12),Wean!$AB$11)</f>
        <v>0.84701138652259678</v>
      </c>
      <c r="L658">
        <f>IF(Costs!$AB$12&gt;Costs!$AB$11,BETAINV(H658,Costs!$AB$19,Costs!$AB$20,Costs!$AB$11,Costs!$AB$12),Costs!$AB$11)</f>
        <v>292.9355135015839</v>
      </c>
      <c r="M658">
        <f t="shared" si="44"/>
        <v>99.228112565433889</v>
      </c>
      <c r="N658">
        <f t="shared" si="42"/>
        <v>-487.43855410123274</v>
      </c>
      <c r="O658">
        <f t="shared" si="43"/>
        <v>0.65500000000000003</v>
      </c>
    </row>
    <row r="659" spans="7:15" x14ac:dyDescent="0.2">
      <c r="G659">
        <v>656</v>
      </c>
      <c r="H659">
        <f t="shared" si="41"/>
        <v>0.65600000000000003</v>
      </c>
      <c r="I659">
        <f>IF(Price!$AB$12&gt;Price!$AB$11,BETAINV(H659,Price!$AB$19,Price!$AB$20,Price!$AB$11,Price!$AB$12),Price!$AB$11)</f>
        <v>1.0159691661169301</v>
      </c>
      <c r="J659">
        <f>IF(Weight!$AB$12&gt;Weight!$AB$11,BETAINV(H659,Weight!$AB$19,Weight!$AB$20,Weight!$AB$11,Weight!$AB$12),Weight!$AB$11)</f>
        <v>455.82724774081595</v>
      </c>
      <c r="K659">
        <f>IF(Wean!$AB$12&gt;Wean!$AB$11,BETAINV(H659,Wean!$AB$19,Wean!$AB$20,Wean!$AB$11,Wean!$AB$12),Wean!$AB$11)</f>
        <v>0.84707447497324451</v>
      </c>
      <c r="L659">
        <f>IF(Costs!$AB$12&gt;Costs!$AB$11,BETAINV(H659,Costs!$AB$19,Costs!$AB$20,Costs!$AB$11,Costs!$AB$12),Costs!$AB$11)</f>
        <v>293.01016748942999</v>
      </c>
      <c r="M659">
        <f t="shared" si="44"/>
        <v>99.275467526641251</v>
      </c>
      <c r="N659">
        <f t="shared" si="42"/>
        <v>-487.39119914002538</v>
      </c>
      <c r="O659">
        <f t="shared" si="43"/>
        <v>0.65600000000000003</v>
      </c>
    </row>
    <row r="660" spans="7:15" x14ac:dyDescent="0.2">
      <c r="G660">
        <v>657</v>
      </c>
      <c r="H660">
        <f t="shared" si="41"/>
        <v>0.65700000000000003</v>
      </c>
      <c r="I660">
        <f>IF(Price!$AB$12&gt;Price!$AB$11,BETAINV(H660,Price!$AB$19,Price!$AB$20,Price!$AB$11,Price!$AB$12),Price!$AB$11)</f>
        <v>1.0161228085077767</v>
      </c>
      <c r="J660">
        <f>IF(Weight!$AB$12&gt;Weight!$AB$11,BETAINV(H660,Weight!$AB$19,Weight!$AB$20,Weight!$AB$11,Weight!$AB$12),Weight!$AB$11)</f>
        <v>455.86626711201126</v>
      </c>
      <c r="K660">
        <f>IF(Wean!$AB$12&gt;Wean!$AB$11,BETAINV(H660,Wean!$AB$19,Wean!$AB$20,Wean!$AB$11,Wean!$AB$12),Wean!$AB$11)</f>
        <v>0.84713765093223115</v>
      </c>
      <c r="L660">
        <f>IF(Costs!$AB$12&gt;Costs!$AB$11,BETAINV(H660,Costs!$AB$19,Costs!$AB$20,Costs!$AB$11,Costs!$AB$12),Costs!$AB$11)</f>
        <v>293.08489717002885</v>
      </c>
      <c r="M660">
        <f t="shared" si="44"/>
        <v>99.322911520178934</v>
      </c>
      <c r="N660">
        <f t="shared" si="42"/>
        <v>-487.34375514648769</v>
      </c>
      <c r="O660">
        <f t="shared" si="43"/>
        <v>0.65700000000000003</v>
      </c>
    </row>
    <row r="661" spans="7:15" x14ac:dyDescent="0.2">
      <c r="G661">
        <v>658</v>
      </c>
      <c r="H661">
        <f t="shared" si="41"/>
        <v>0.65800000000000003</v>
      </c>
      <c r="I661">
        <f>IF(Price!$AB$12&gt;Price!$AB$11,BETAINV(H661,Price!$AB$19,Price!$AB$20,Price!$AB$11,Price!$AB$12),Price!$AB$11)</f>
        <v>1.0162766360510356</v>
      </c>
      <c r="J661">
        <f>IF(Weight!$AB$12&gt;Weight!$AB$11,BETAINV(H661,Weight!$AB$19,Weight!$AB$20,Weight!$AB$11,Weight!$AB$12),Weight!$AB$11)</f>
        <v>455.90532074250694</v>
      </c>
      <c r="K661">
        <f>IF(Wean!$AB$12&gt;Wean!$AB$11,BETAINV(H661,Wean!$AB$19,Wean!$AB$20,Wean!$AB$11,Wean!$AB$12),Wean!$AB$11)</f>
        <v>0.84720091496907024</v>
      </c>
      <c r="L661">
        <f>IF(Costs!$AB$12&gt;Costs!$AB$11,BETAINV(H661,Costs!$AB$19,Costs!$AB$20,Costs!$AB$11,Costs!$AB$12),Costs!$AB$11)</f>
        <v>293.15970314351284</v>
      </c>
      <c r="M661">
        <f t="shared" si="44"/>
        <v>99.370445057026018</v>
      </c>
      <c r="N661">
        <f t="shared" si="42"/>
        <v>-487.29622160964061</v>
      </c>
      <c r="O661">
        <f t="shared" si="43"/>
        <v>0.65800000000000003</v>
      </c>
    </row>
    <row r="662" spans="7:15" x14ac:dyDescent="0.2">
      <c r="G662">
        <v>659</v>
      </c>
      <c r="H662">
        <f t="shared" si="41"/>
        <v>0.65900000000000003</v>
      </c>
      <c r="I662">
        <f>IF(Price!$AB$12&gt;Price!$AB$11,BETAINV(H662,Price!$AB$19,Price!$AB$20,Price!$AB$11,Price!$AB$12),Price!$AB$11)</f>
        <v>1.0164306500666842</v>
      </c>
      <c r="J662">
        <f>IF(Weight!$AB$12&gt;Weight!$AB$11,BETAINV(H662,Weight!$AB$19,Weight!$AB$20,Weight!$AB$11,Weight!$AB$12),Weight!$AB$11)</f>
        <v>455.94440893135084</v>
      </c>
      <c r="K662">
        <f>IF(Wean!$AB$12&gt;Wean!$AB$11,BETAINV(H662,Wean!$AB$19,Wean!$AB$20,Wean!$AB$11,Wean!$AB$12),Wean!$AB$11)</f>
        <v>0.84726426765737806</v>
      </c>
      <c r="L662">
        <f>IF(Costs!$AB$12&gt;Costs!$AB$11,BETAINV(H662,Costs!$AB$19,Costs!$AB$20,Costs!$AB$11,Costs!$AB$12),Costs!$AB$11)</f>
        <v>293.23458601390462</v>
      </c>
      <c r="M662">
        <f t="shared" si="44"/>
        <v>99.418068652139823</v>
      </c>
      <c r="N662">
        <f t="shared" si="42"/>
        <v>-487.24859801452681</v>
      </c>
      <c r="O662">
        <f t="shared" si="43"/>
        <v>0.65900000000000003</v>
      </c>
    </row>
    <row r="663" spans="7:15" x14ac:dyDescent="0.2">
      <c r="G663">
        <v>660</v>
      </c>
      <c r="H663">
        <f t="shared" si="41"/>
        <v>0.66</v>
      </c>
      <c r="I663">
        <f>IF(Price!$AB$12&gt;Price!$AB$11,BETAINV(H663,Price!$AB$19,Price!$AB$20,Price!$AB$11,Price!$AB$12),Price!$AB$11)</f>
        <v>1.0165848518838079</v>
      </c>
      <c r="J663">
        <f>IF(Weight!$AB$12&gt;Weight!$AB$11,BETAINV(H663,Weight!$AB$19,Weight!$AB$20,Weight!$AB$11,Weight!$AB$12),Weight!$AB$11)</f>
        <v>455.98353197944016</v>
      </c>
      <c r="K663">
        <f>IF(Wean!$AB$12&gt;Wean!$AB$11,BETAINV(H663,Wean!$AB$19,Wean!$AB$20,Wean!$AB$11,Wean!$AB$12),Wean!$AB$11)</f>
        <v>0.84732770957492143</v>
      </c>
      <c r="L663">
        <f>IF(Costs!$AB$12&gt;Costs!$AB$11,BETAINV(H663,Costs!$AB$19,Costs!$AB$20,Costs!$AB$11,Costs!$AB$12),Costs!$AB$11)</f>
        <v>293.30954638916461</v>
      </c>
      <c r="M663">
        <f t="shared" si="44"/>
        <v>99.46578282450082</v>
      </c>
      <c r="N663">
        <f t="shared" si="42"/>
        <v>-487.20088384216581</v>
      </c>
      <c r="O663">
        <f t="shared" si="43"/>
        <v>0.66</v>
      </c>
    </row>
    <row r="664" spans="7:15" x14ac:dyDescent="0.2">
      <c r="G664">
        <v>661</v>
      </c>
      <c r="H664">
        <f t="shared" si="41"/>
        <v>0.66100000000000003</v>
      </c>
      <c r="I664">
        <f>IF(Price!$AB$12&gt;Price!$AB$11,BETAINV(H664,Price!$AB$19,Price!$AB$20,Price!$AB$11,Price!$AB$12),Price!$AB$11)</f>
        <v>1.01673924284071</v>
      </c>
      <c r="J664">
        <f>IF(Weight!$AB$12&gt;Weight!$AB$11,BETAINV(H664,Weight!$AB$19,Weight!$AB$20,Weight!$AB$11,Weight!$AB$12),Weight!$AB$11)</f>
        <v>456.02269018954439</v>
      </c>
      <c r="K664">
        <f>IF(Wean!$AB$12&gt;Wean!$AB$11,BETAINV(H664,Wean!$AB$19,Wean!$AB$20,Wean!$AB$11,Wean!$AB$12),Wean!$AB$11)</f>
        <v>0.8473912413036655</v>
      </c>
      <c r="L664">
        <f>IF(Costs!$AB$12&gt;Costs!$AB$11,BETAINV(H664,Costs!$AB$19,Costs!$AB$20,Costs!$AB$11,Costs!$AB$12),Costs!$AB$11)</f>
        <v>293.38458488123911</v>
      </c>
      <c r="M664">
        <f t="shared" si="44"/>
        <v>99.513588097158333</v>
      </c>
      <c r="N664">
        <f t="shared" si="42"/>
        <v>-487.1530785695083</v>
      </c>
      <c r="O664">
        <f t="shared" si="43"/>
        <v>0.66100000000000003</v>
      </c>
    </row>
    <row r="665" spans="7:15" x14ac:dyDescent="0.2">
      <c r="G665">
        <v>662</v>
      </c>
      <c r="H665">
        <f t="shared" si="41"/>
        <v>0.66200000000000003</v>
      </c>
      <c r="I665">
        <f>IF(Price!$AB$12&gt;Price!$AB$11,BETAINV(H665,Price!$AB$19,Price!$AB$20,Price!$AB$11,Price!$AB$12),Price!$AB$11)</f>
        <v>1.016893824285021</v>
      </c>
      <c r="J665">
        <f>IF(Weight!$AB$12&gt;Weight!$AB$11,BETAINV(H665,Weight!$AB$19,Weight!$AB$20,Weight!$AB$11,Weight!$AB$12),Weight!$AB$11)</f>
        <v>456.06188386632886</v>
      </c>
      <c r="K665">
        <f>IF(Wean!$AB$12&gt;Wean!$AB$11,BETAINV(H665,Wean!$AB$19,Wean!$AB$20,Wean!$AB$11,Wean!$AB$12),Wean!$AB$11)</f>
        <v>0.84745486342982368</v>
      </c>
      <c r="L665">
        <f>IF(Costs!$AB$12&gt;Costs!$AB$11,BETAINV(H665,Costs!$AB$19,Costs!$AB$20,Costs!$AB$11,Costs!$AB$12),Costs!$AB$11)</f>
        <v>293.45970210610932</v>
      </c>
      <c r="M665">
        <f t="shared" si="44"/>
        <v>99.561484997276693</v>
      </c>
      <c r="N665">
        <f t="shared" si="42"/>
        <v>-487.10518166938994</v>
      </c>
      <c r="O665">
        <f t="shared" si="43"/>
        <v>0.66200000000000003</v>
      </c>
    </row>
    <row r="666" spans="7:15" x14ac:dyDescent="0.2">
      <c r="G666">
        <v>663</v>
      </c>
      <c r="H666">
        <f t="shared" si="41"/>
        <v>0.66300000000000003</v>
      </c>
      <c r="I666">
        <f>IF(Price!$AB$12&gt;Price!$AB$11,BETAINV(H666,Price!$AB$19,Price!$AB$20,Price!$AB$11,Price!$AB$12),Price!$AB$11)</f>
        <v>1.0170485975738099</v>
      </c>
      <c r="J666">
        <f>IF(Weight!$AB$12&gt;Weight!$AB$11,BETAINV(H666,Weight!$AB$19,Weight!$AB$20,Weight!$AB$11,Weight!$AB$12),Weight!$AB$11)</f>
        <v>456.10111331637859</v>
      </c>
      <c r="K666">
        <f>IF(Wean!$AB$12&gt;Wean!$AB$11,BETAINV(H666,Wean!$AB$19,Wean!$AB$20,Wean!$AB$11,Wean!$AB$12),Wean!$AB$11)</f>
        <v>0.84751857654390661</v>
      </c>
      <c r="L666">
        <f>IF(Costs!$AB$12&gt;Costs!$AB$11,BETAINV(H666,Costs!$AB$19,Costs!$AB$20,Costs!$AB$11,Costs!$AB$12),Costs!$AB$11)</f>
        <v>293.53489868384059</v>
      </c>
      <c r="M666">
        <f t="shared" si="44"/>
        <v>99.609474056182648</v>
      </c>
      <c r="N666">
        <f t="shared" si="42"/>
        <v>-487.05719261048398</v>
      </c>
      <c r="O666">
        <f t="shared" si="43"/>
        <v>0.66300000000000003</v>
      </c>
    </row>
    <row r="667" spans="7:15" x14ac:dyDescent="0.2">
      <c r="G667">
        <v>664</v>
      </c>
      <c r="H667">
        <f t="shared" si="41"/>
        <v>0.66400000000000003</v>
      </c>
      <c r="I667">
        <f>IF(Price!$AB$12&gt;Price!$AB$11,BETAINV(H667,Price!$AB$19,Price!$AB$20,Price!$AB$11,Price!$AB$12),Price!$AB$11)</f>
        <v>1.0172035640736981</v>
      </c>
      <c r="J667">
        <f>IF(Weight!$AB$12&gt;Weight!$AB$11,BETAINV(H667,Weight!$AB$19,Weight!$AB$20,Weight!$AB$11,Weight!$AB$12),Weight!$AB$11)</f>
        <v>456.14037884822221</v>
      </c>
      <c r="K667">
        <f>IF(Wean!$AB$12&gt;Wean!$AB$11,BETAINV(H667,Wean!$AB$19,Wean!$AB$20,Wean!$AB$11,Wean!$AB$12),Wean!$AB$11)</f>
        <v>0.84758238124077323</v>
      </c>
      <c r="L667">
        <f>IF(Costs!$AB$12&gt;Costs!$AB$11,BETAINV(H667,Costs!$AB$19,Costs!$AB$20,Costs!$AB$11,Costs!$AB$12),Costs!$AB$11)</f>
        <v>293.61017523863256</v>
      </c>
      <c r="M667">
        <f t="shared" si="44"/>
        <v>99.657555809412713</v>
      </c>
      <c r="N667">
        <f t="shared" si="42"/>
        <v>-487.00911085725392</v>
      </c>
      <c r="O667">
        <f t="shared" si="43"/>
        <v>0.66400000000000003</v>
      </c>
    </row>
    <row r="668" spans="7:15" x14ac:dyDescent="0.2">
      <c r="G668">
        <v>665</v>
      </c>
      <c r="H668">
        <f t="shared" si="41"/>
        <v>0.66500000000000004</v>
      </c>
      <c r="I668">
        <f>IF(Price!$AB$12&gt;Price!$AB$11,BETAINV(H668,Price!$AB$19,Price!$AB$20,Price!$AB$11,Price!$AB$12),Price!$AB$11)</f>
        <v>1.017358725160973</v>
      </c>
      <c r="J668">
        <f>IF(Weight!$AB$12&gt;Weight!$AB$11,BETAINV(H668,Weight!$AB$19,Weight!$AB$20,Weight!$AB$11,Weight!$AB$12),Weight!$AB$11)</f>
        <v>456.17968077235639</v>
      </c>
      <c r="K668">
        <f>IF(Wean!$AB$12&gt;Wean!$AB$11,BETAINV(H668,Wean!$AB$19,Wean!$AB$20,Wean!$AB$11,Wean!$AB$12),Wean!$AB$11)</f>
        <v>0.84764627811968141</v>
      </c>
      <c r="L668">
        <f>IF(Costs!$AB$12&gt;Costs!$AB$11,BETAINV(H668,Costs!$AB$19,Costs!$AB$20,Costs!$AB$11,Costs!$AB$12),Costs!$AB$11)</f>
        <v>293.68553239887012</v>
      </c>
      <c r="M668">
        <f t="shared" si="44"/>
        <v>99.705730796761657</v>
      </c>
      <c r="N668">
        <f t="shared" si="42"/>
        <v>-486.96093586990497</v>
      </c>
      <c r="O668">
        <f t="shared" si="43"/>
        <v>0.66500000000000004</v>
      </c>
    </row>
    <row r="669" spans="7:15" x14ac:dyDescent="0.2">
      <c r="G669">
        <v>666</v>
      </c>
      <c r="H669">
        <f t="shared" si="41"/>
        <v>0.66600000000000004</v>
      </c>
      <c r="I669">
        <f>IF(Price!$AB$12&gt;Price!$AB$11,BETAINV(H669,Price!$AB$19,Price!$AB$20,Price!$AB$11,Price!$AB$12),Price!$AB$11)</f>
        <v>1.0175140822217061</v>
      </c>
      <c r="J669">
        <f>IF(Weight!$AB$12&gt;Weight!$AB$11,BETAINV(H669,Weight!$AB$19,Weight!$AB$20,Weight!$AB$11,Weight!$AB$12),Weight!$AB$11)</f>
        <v>456.21901940127049</v>
      </c>
      <c r="K669">
        <f>IF(Wean!$AB$12&gt;Wean!$AB$11,BETAINV(H669,Wean!$AB$19,Wean!$AB$20,Wean!$AB$11,Wean!$AB$12),Wean!$AB$11)</f>
        <v>0.84771026778434011</v>
      </c>
      <c r="L669">
        <f>IF(Costs!$AB$12&gt;Costs!$AB$11,BETAINV(H669,Costs!$AB$19,Costs!$AB$20,Costs!$AB$11,Costs!$AB$12),Costs!$AB$11)</f>
        <v>293.76097079717459</v>
      </c>
      <c r="M669">
        <f t="shared" si="44"/>
        <v>99.753999562331614</v>
      </c>
      <c r="N669">
        <f t="shared" si="42"/>
        <v>-486.91266710433501</v>
      </c>
      <c r="O669">
        <f t="shared" si="43"/>
        <v>0.66600000000000004</v>
      </c>
    </row>
    <row r="670" spans="7:15" x14ac:dyDescent="0.2">
      <c r="G670">
        <v>667</v>
      </c>
      <c r="H670">
        <f t="shared" si="41"/>
        <v>0.66700000000000004</v>
      </c>
      <c r="I670">
        <f>IF(Price!$AB$12&gt;Price!$AB$11,BETAINV(H670,Price!$AB$19,Price!$AB$20,Price!$AB$11,Price!$AB$12),Price!$AB$11)</f>
        <v>1.0176696366518683</v>
      </c>
      <c r="J670">
        <f>IF(Weight!$AB$12&gt;Weight!$AB$11,BETAINV(H670,Weight!$AB$19,Weight!$AB$20,Weight!$AB$11,Weight!$AB$12),Weight!$AB$11)</f>
        <v>456.25839504947169</v>
      </c>
      <c r="K670">
        <f>IF(Wean!$AB$12&gt;Wean!$AB$11,BETAINV(H670,Wean!$AB$19,Wean!$AB$20,Wean!$AB$11,Wean!$AB$12),Wean!$AB$11)</f>
        <v>0.84777435084296204</v>
      </c>
      <c r="L670">
        <f>IF(Costs!$AB$12&gt;Costs!$AB$11,BETAINV(H670,Costs!$AB$19,Costs!$AB$20,Costs!$AB$11,Costs!$AB$12),Costs!$AB$11)</f>
        <v>293.83649107045596</v>
      </c>
      <c r="M670">
        <f t="shared" si="44"/>
        <v>99.802362654581657</v>
      </c>
      <c r="N670">
        <f t="shared" si="42"/>
        <v>-486.86430401208497</v>
      </c>
      <c r="O670">
        <f t="shared" si="43"/>
        <v>0.66700000000000004</v>
      </c>
    </row>
    <row r="671" spans="7:15" x14ac:dyDescent="0.2">
      <c r="G671">
        <v>668</v>
      </c>
      <c r="H671">
        <f t="shared" si="41"/>
        <v>0.66800000000000004</v>
      </c>
      <c r="I671">
        <f>IF(Price!$AB$12&gt;Price!$AB$11,BETAINV(H671,Price!$AB$19,Price!$AB$20,Price!$AB$11,Price!$AB$12),Price!$AB$11)</f>
        <v>1.0178253898574514</v>
      </c>
      <c r="J671">
        <f>IF(Weight!$AB$12&gt;Weight!$AB$11,BETAINV(H671,Weight!$AB$19,Weight!$AB$20,Weight!$AB$11,Weight!$AB$12),Weight!$AB$11)</f>
        <v>456.29780803351025</v>
      </c>
      <c r="K671">
        <f>IF(Wean!$AB$12&gt;Wean!$AB$11,BETAINV(H671,Wean!$AB$19,Wean!$AB$20,Wean!$AB$11,Wean!$AB$12),Wean!$AB$11)</f>
        <v>0.84783852790831638</v>
      </c>
      <c r="L671">
        <f>IF(Costs!$AB$12&gt;Costs!$AB$11,BETAINV(H671,Costs!$AB$19,Costs!$AB$20,Costs!$AB$11,Costs!$AB$12),Costs!$AB$11)</f>
        <v>293.91209385996603</v>
      </c>
      <c r="M671">
        <f t="shared" si="44"/>
        <v>99.850820626378322</v>
      </c>
      <c r="N671">
        <f t="shared" si="42"/>
        <v>-486.81584604028831</v>
      </c>
      <c r="O671">
        <f t="shared" si="43"/>
        <v>0.66800000000000004</v>
      </c>
    </row>
    <row r="672" spans="7:15" x14ac:dyDescent="0.2">
      <c r="G672">
        <v>669</v>
      </c>
      <c r="H672">
        <f t="shared" si="41"/>
        <v>0.66900000000000004</v>
      </c>
      <c r="I672">
        <f>IF(Price!$AB$12&gt;Price!$AB$11,BETAINV(H672,Price!$AB$19,Price!$AB$20,Price!$AB$11,Price!$AB$12),Price!$AB$11)</f>
        <v>1.0179813432545877</v>
      </c>
      <c r="J672">
        <f>IF(Weight!$AB$12&gt;Weight!$AB$11,BETAINV(H672,Weight!$AB$19,Weight!$AB$20,Weight!$AB$11,Weight!$AB$12),Weight!$AB$11)</f>
        <v>456.33725867200542</v>
      </c>
      <c r="K672">
        <f>IF(Wean!$AB$12&gt;Wean!$AB$11,BETAINV(H672,Wean!$AB$19,Wean!$AB$20,Wean!$AB$11,Wean!$AB$12),Wean!$AB$11)</f>
        <v>0.8479027995977837</v>
      </c>
      <c r="L672">
        <f>IF(Costs!$AB$12&gt;Costs!$AB$11,BETAINV(H672,Costs!$AB$19,Costs!$AB$20,Costs!$AB$11,Costs!$AB$12),Costs!$AB$11)</f>
        <v>293.98777981135163</v>
      </c>
      <c r="M672">
        <f t="shared" si="44"/>
        <v>99.899374035046776</v>
      </c>
      <c r="N672">
        <f t="shared" si="42"/>
        <v>-486.76729263161985</v>
      </c>
      <c r="O672">
        <f t="shared" si="43"/>
        <v>0.66900000000000004</v>
      </c>
    </row>
    <row r="673" spans="7:15" x14ac:dyDescent="0.2">
      <c r="G673">
        <v>670</v>
      </c>
      <c r="H673">
        <f t="shared" si="41"/>
        <v>0.67</v>
      </c>
      <c r="I673">
        <f>IF(Price!$AB$12&gt;Price!$AB$11,BETAINV(H673,Price!$AB$19,Price!$AB$20,Price!$AB$11,Price!$AB$12),Price!$AB$11)</f>
        <v>1.0181374982696743</v>
      </c>
      <c r="J673">
        <f>IF(Weight!$AB$12&gt;Weight!$AB$11,BETAINV(H673,Weight!$AB$19,Weight!$AB$20,Weight!$AB$11,Weight!$AB$12),Weight!$AB$11)</f>
        <v>456.37674728567112</v>
      </c>
      <c r="K673">
        <f>IF(Wean!$AB$12&gt;Wean!$AB$11,BETAINV(H673,Wean!$AB$19,Wean!$AB$20,Wean!$AB$11,Wean!$AB$12),Wean!$AB$11)</f>
        <v>0.84796716653340976</v>
      </c>
      <c r="L673">
        <f>IF(Costs!$AB$12&gt;Costs!$AB$11,BETAINV(H673,Costs!$AB$19,Costs!$AB$20,Costs!$AB$11,Costs!$AB$12),Costs!$AB$11)</f>
        <v>294.06354957470893</v>
      </c>
      <c r="M673">
        <f t="shared" si="44"/>
        <v>99.948023442422993</v>
      </c>
      <c r="N673">
        <f t="shared" si="42"/>
        <v>-486.71864322424364</v>
      </c>
      <c r="O673">
        <f t="shared" si="43"/>
        <v>0.67</v>
      </c>
    </row>
    <row r="674" spans="7:15" x14ac:dyDescent="0.2">
      <c r="G674">
        <v>671</v>
      </c>
      <c r="H674">
        <f t="shared" si="41"/>
        <v>0.67100000000000004</v>
      </c>
      <c r="I674">
        <f>IF(Price!$AB$12&gt;Price!$AB$11,BETAINV(H674,Price!$AB$19,Price!$AB$20,Price!$AB$11,Price!$AB$12),Price!$AB$11)</f>
        <v>1.0182938563394959</v>
      </c>
      <c r="J674">
        <f>IF(Weight!$AB$12&gt;Weight!$AB$11,BETAINV(H674,Weight!$AB$19,Weight!$AB$20,Weight!$AB$11,Weight!$AB$12),Weight!$AB$11)</f>
        <v>456.41627419734266</v>
      </c>
      <c r="K674">
        <f>IF(Wean!$AB$12&gt;Wean!$AB$11,BETAINV(H674,Wean!$AB$19,Wean!$AB$20,Wean!$AB$11,Wean!$AB$12),Wean!$AB$11)</f>
        <v>0.84803162934196197</v>
      </c>
      <c r="L674">
        <f>IF(Costs!$AB$12&gt;Costs!$AB$11,BETAINV(H674,Costs!$AB$19,Costs!$AB$20,Costs!$AB$11,Costs!$AB$12),Costs!$AB$11)</f>
        <v>294.13940380463896</v>
      </c>
      <c r="M674">
        <f t="shared" si="44"/>
        <v>99.996769414905486</v>
      </c>
      <c r="N674">
        <f t="shared" si="42"/>
        <v>-486.66989725176114</v>
      </c>
      <c r="O674">
        <f t="shared" si="43"/>
        <v>0.67100000000000004</v>
      </c>
    </row>
    <row r="675" spans="7:15" x14ac:dyDescent="0.2">
      <c r="G675">
        <v>672</v>
      </c>
      <c r="H675">
        <f t="shared" si="41"/>
        <v>0.67200000000000004</v>
      </c>
      <c r="I675">
        <f>IF(Price!$AB$12&gt;Price!$AB$11,BETAINV(H675,Price!$AB$19,Price!$AB$20,Price!$AB$11,Price!$AB$12),Price!$AB$11)</f>
        <v>1.0184504189113521</v>
      </c>
      <c r="J675">
        <f>IF(Weight!$AB$12&gt;Weight!$AB$11,BETAINV(H675,Weight!$AB$19,Weight!$AB$20,Weight!$AB$11,Weight!$AB$12),Weight!$AB$11)</f>
        <v>456.45583973200354</v>
      </c>
      <c r="K675">
        <f>IF(Wean!$AB$12&gt;Wean!$AB$11,BETAINV(H675,Wean!$AB$19,Wean!$AB$20,Wean!$AB$11,Wean!$AB$12),Wean!$AB$11)</f>
        <v>0.84809618865498537</v>
      </c>
      <c r="L675">
        <f>IF(Costs!$AB$12&gt;Costs!$AB$11,BETAINV(H675,Costs!$AB$19,Costs!$AB$20,Costs!$AB$11,Costs!$AB$12),Costs!$AB$11)</f>
        <v>294.21534316030295</v>
      </c>
      <c r="M675">
        <f t="shared" si="44"/>
        <v>100.04561252350987</v>
      </c>
      <c r="N675">
        <f t="shared" si="42"/>
        <v>-486.62105414315675</v>
      </c>
      <c r="O675">
        <f t="shared" si="43"/>
        <v>0.67200000000000004</v>
      </c>
    </row>
    <row r="676" spans="7:15" x14ac:dyDescent="0.2">
      <c r="G676">
        <v>673</v>
      </c>
      <c r="H676">
        <f t="shared" si="41"/>
        <v>0.67300000000000004</v>
      </c>
      <c r="I676">
        <f>IF(Price!$AB$12&gt;Price!$AB$11,BETAINV(H676,Price!$AB$19,Price!$AB$20,Price!$AB$11,Price!$AB$12),Price!$AB$11)</f>
        <v>1.0186071874431852</v>
      </c>
      <c r="J676">
        <f>IF(Weight!$AB$12&gt;Weight!$AB$11,BETAINV(H676,Weight!$AB$19,Weight!$AB$20,Weight!$AB$11,Weight!$AB$12),Weight!$AB$11)</f>
        <v>456.49544421681219</v>
      </c>
      <c r="K676">
        <f>IF(Wean!$AB$12&gt;Wean!$AB$11,BETAINV(H676,Wean!$AB$19,Wean!$AB$20,Wean!$AB$11,Wean!$AB$12),Wean!$AB$11)</f>
        <v>0.8481608451088597</v>
      </c>
      <c r="L676">
        <f>IF(Costs!$AB$12&gt;Costs!$AB$11,BETAINV(H676,Costs!$AB$19,Costs!$AB$20,Costs!$AB$11,Costs!$AB$12),Costs!$AB$11)</f>
        <v>294.29136830547907</v>
      </c>
      <c r="M676">
        <f t="shared" si="44"/>
        <v>100.09455334392226</v>
      </c>
      <c r="N676">
        <f t="shared" si="42"/>
        <v>-486.57211332274437</v>
      </c>
      <c r="O676">
        <f t="shared" si="43"/>
        <v>0.67300000000000004</v>
      </c>
    </row>
    <row r="677" spans="7:15" x14ac:dyDescent="0.2">
      <c r="G677">
        <v>674</v>
      </c>
      <c r="H677">
        <f t="shared" si="41"/>
        <v>0.67400000000000004</v>
      </c>
      <c r="I677">
        <f>IF(Price!$AB$12&gt;Price!$AB$11,BETAINV(H677,Price!$AB$19,Price!$AB$20,Price!$AB$11,Price!$AB$12),Price!$AB$11)</f>
        <v>1.0187641634037101</v>
      </c>
      <c r="J677">
        <f>IF(Weight!$AB$12&gt;Weight!$AB$11,BETAINV(H677,Weight!$AB$19,Weight!$AB$20,Weight!$AB$11,Weight!$AB$12),Weight!$AB$11)</f>
        <v>456.53508798112983</v>
      </c>
      <c r="K677">
        <f>IF(Wean!$AB$12&gt;Wean!$AB$11,BETAINV(H677,Wean!$AB$19,Wean!$AB$20,Wean!$AB$11,Wean!$AB$12),Wean!$AB$11)</f>
        <v>0.84822559934485742</v>
      </c>
      <c r="L677">
        <f>IF(Costs!$AB$12&gt;Costs!$AB$11,BETAINV(H677,Costs!$AB$19,Costs!$AB$20,Costs!$AB$11,Costs!$AB$12),Costs!$AB$11)</f>
        <v>294.36747990861977</v>
      </c>
      <c r="M677">
        <f t="shared" si="44"/>
        <v>100.14359245655476</v>
      </c>
      <c r="N677">
        <f t="shared" si="42"/>
        <v>-486.52307421011187</v>
      </c>
      <c r="O677">
        <f t="shared" si="43"/>
        <v>0.67400000000000004</v>
      </c>
    </row>
    <row r="678" spans="7:15" x14ac:dyDescent="0.2">
      <c r="G678">
        <v>675</v>
      </c>
      <c r="H678">
        <f t="shared" si="41"/>
        <v>0.67500000000000004</v>
      </c>
      <c r="I678">
        <f>IF(Price!$AB$12&gt;Price!$AB$11,BETAINV(H678,Price!$AB$19,Price!$AB$20,Price!$AB$11,Price!$AB$12),Price!$AB$11)</f>
        <v>1.0189213482725448</v>
      </c>
      <c r="J678">
        <f>IF(Weight!$AB$12&gt;Weight!$AB$11,BETAINV(H678,Weight!$AB$19,Weight!$AB$20,Weight!$AB$11,Weight!$AB$12),Weight!$AB$11)</f>
        <v>456.57477135654824</v>
      </c>
      <c r="K678">
        <f>IF(Wean!$AB$12&gt;Wean!$AB$11,BETAINV(H678,Wean!$AB$19,Wean!$AB$20,Wean!$AB$11,Wean!$AB$12),Wean!$AB$11)</f>
        <v>0.84829045200920272</v>
      </c>
      <c r="L678">
        <f>IF(Costs!$AB$12&gt;Costs!$AB$11,BETAINV(H678,Costs!$AB$19,Costs!$AB$20,Costs!$AB$11,Costs!$AB$12),Costs!$AB$11)</f>
        <v>294.44367864291019</v>
      </c>
      <c r="M678">
        <f t="shared" si="44"/>
        <v>100.19273044660036</v>
      </c>
      <c r="N678">
        <f t="shared" si="42"/>
        <v>-486.47393622006626</v>
      </c>
      <c r="O678">
        <f t="shared" si="43"/>
        <v>0.67500000000000004</v>
      </c>
    </row>
    <row r="679" spans="7:15" x14ac:dyDescent="0.2">
      <c r="G679">
        <v>676</v>
      </c>
      <c r="H679">
        <f t="shared" si="41"/>
        <v>0.67600000000000005</v>
      </c>
      <c r="I679">
        <f>IF(Price!$AB$12&gt;Price!$AB$11,BETAINV(H679,Price!$AB$19,Price!$AB$20,Price!$AB$11,Price!$AB$12),Price!$AB$11)</f>
        <v>1.0190787435403457</v>
      </c>
      <c r="J679">
        <f>IF(Weight!$AB$12&gt;Weight!$AB$11,BETAINV(H679,Weight!$AB$19,Weight!$AB$20,Weight!$AB$11,Weight!$AB$12),Weight!$AB$11)</f>
        <v>456.6144946769179</v>
      </c>
      <c r="K679">
        <f>IF(Wean!$AB$12&gt;Wean!$AB$11,BETAINV(H679,Wean!$AB$19,Wean!$AB$20,Wean!$AB$11,Wean!$AB$12),Wean!$AB$11)</f>
        <v>0.84835540375313112</v>
      </c>
      <c r="L679">
        <f>IF(Costs!$AB$12&gt;Costs!$AB$11,BETAINV(H679,Costs!$AB$19,Costs!$AB$20,Costs!$AB$11,Costs!$AB$12),Costs!$AB$11)</f>
        <v>294.51996518632689</v>
      </c>
      <c r="M679">
        <f t="shared" si="44"/>
        <v>100.24196790409059</v>
      </c>
      <c r="N679">
        <f t="shared" si="42"/>
        <v>-486.42469876257604</v>
      </c>
      <c r="O679">
        <f t="shared" si="43"/>
        <v>0.67600000000000005</v>
      </c>
    </row>
    <row r="680" spans="7:15" x14ac:dyDescent="0.2">
      <c r="G680">
        <v>677</v>
      </c>
      <c r="H680">
        <f t="shared" si="41"/>
        <v>0.67700000000000005</v>
      </c>
      <c r="I680">
        <f>IF(Price!$AB$12&gt;Price!$AB$11,BETAINV(H680,Price!$AB$19,Price!$AB$20,Price!$AB$11,Price!$AB$12),Price!$AB$11)</f>
        <v>1.0192363507089417</v>
      </c>
      <c r="J680">
        <f>IF(Weight!$AB$12&gt;Weight!$AB$11,BETAINV(H680,Weight!$AB$19,Weight!$AB$20,Weight!$AB$11,Weight!$AB$12),Weight!$AB$11)</f>
        <v>456.65425827837691</v>
      </c>
      <c r="K680">
        <f>IF(Wean!$AB$12&gt;Wean!$AB$11,BETAINV(H680,Wean!$AB$19,Wean!$AB$20,Wean!$AB$11,Wean!$AB$12),Wean!$AB$11)</f>
        <v>0.84842045523294951</v>
      </c>
      <c r="L680">
        <f>IF(Costs!$AB$12&gt;Costs!$AB$11,BETAINV(H680,Costs!$AB$19,Costs!$AB$20,Costs!$AB$11,Costs!$AB$12),Costs!$AB$11)</f>
        <v>294.59634022169763</v>
      </c>
      <c r="M680">
        <f t="shared" si="44"/>
        <v>100.29130542395228</v>
      </c>
      <c r="N680">
        <f t="shared" si="42"/>
        <v>-486.37536124271435</v>
      </c>
      <c r="O680">
        <f t="shared" si="43"/>
        <v>0.67700000000000005</v>
      </c>
    </row>
    <row r="681" spans="7:15" x14ac:dyDescent="0.2">
      <c r="G681">
        <v>678</v>
      </c>
      <c r="H681">
        <f t="shared" si="41"/>
        <v>0.67800000000000005</v>
      </c>
      <c r="I681">
        <f>IF(Price!$AB$12&gt;Price!$AB$11,BETAINV(H681,Price!$AB$19,Price!$AB$20,Price!$AB$11,Price!$AB$12),Price!$AB$11)</f>
        <v>1.0193941712914723</v>
      </c>
      <c r="J681">
        <f>IF(Weight!$AB$12&gt;Weight!$AB$11,BETAINV(H681,Weight!$AB$19,Weight!$AB$20,Weight!$AB$11,Weight!$AB$12),Weight!$AB$11)</f>
        <v>456.6940624993797</v>
      </c>
      <c r="K681">
        <f>IF(Wean!$AB$12&gt;Wean!$AB$11,BETAINV(H681,Wean!$AB$19,Wean!$AB$20,Wean!$AB$11,Wean!$AB$12),Wean!$AB$11)</f>
        <v>0.84848560711009857</v>
      </c>
      <c r="L681">
        <f>IF(Costs!$AB$12&gt;Costs!$AB$11,BETAINV(H681,Costs!$AB$19,Costs!$AB$20,Costs!$AB$11,Costs!$AB$12),Costs!$AB$11)</f>
        <v>294.67280443676231</v>
      </c>
      <c r="M681">
        <f t="shared" si="44"/>
        <v>100.3407436060661</v>
      </c>
      <c r="N681">
        <f t="shared" si="42"/>
        <v>-486.32592306060053</v>
      </c>
      <c r="O681">
        <f t="shared" si="43"/>
        <v>0.67800000000000005</v>
      </c>
    </row>
    <row r="682" spans="7:15" x14ac:dyDescent="0.2">
      <c r="G682">
        <v>679</v>
      </c>
      <c r="H682">
        <f t="shared" si="41"/>
        <v>0.67900000000000005</v>
      </c>
      <c r="I682">
        <f>IF(Price!$AB$12&gt;Price!$AB$11,BETAINV(H682,Price!$AB$19,Price!$AB$20,Price!$AB$11,Price!$AB$12),Price!$AB$11)</f>
        <v>1.0195522068125258</v>
      </c>
      <c r="J682">
        <f>IF(Weight!$AB$12&gt;Weight!$AB$11,BETAINV(H682,Weight!$AB$19,Weight!$AB$20,Weight!$AB$11,Weight!$AB$12),Weight!$AB$11)</f>
        <v>456.7339076807267</v>
      </c>
      <c r="K682">
        <f>IF(Wean!$AB$12&gt;Wean!$AB$11,BETAINV(H682,Wean!$AB$19,Wean!$AB$20,Wean!$AB$11,Wean!$AB$12),Wean!$AB$11)</f>
        <v>0.84855086005121372</v>
      </c>
      <c r="L682">
        <f>IF(Costs!$AB$12&gt;Costs!$AB$11,BETAINV(H682,Costs!$AB$19,Costs!$AB$20,Costs!$AB$11,Costs!$AB$12),Costs!$AB$11)</f>
        <v>294.7493585242342</v>
      </c>
      <c r="M682">
        <f t="shared" si="44"/>
        <v>100.39028305532526</v>
      </c>
      <c r="N682">
        <f t="shared" si="42"/>
        <v>-486.27638361134137</v>
      </c>
      <c r="O682">
        <f t="shared" si="43"/>
        <v>0.67900000000000005</v>
      </c>
    </row>
    <row r="683" spans="7:15" x14ac:dyDescent="0.2">
      <c r="G683">
        <v>680</v>
      </c>
      <c r="H683">
        <f t="shared" si="41"/>
        <v>0.68</v>
      </c>
      <c r="I683">
        <f>IF(Price!$AB$12&gt;Price!$AB$11,BETAINV(H683,Price!$AB$19,Price!$AB$20,Price!$AB$11,Price!$AB$12),Price!$AB$11)</f>
        <v>1.0197104588082821</v>
      </c>
      <c r="J683">
        <f>IF(Weight!$AB$12&gt;Weight!$AB$11,BETAINV(H683,Weight!$AB$19,Weight!$AB$20,Weight!$AB$11,Weight!$AB$12),Weight!$AB$11)</f>
        <v>456.77379416559415</v>
      </c>
      <c r="K683">
        <f>IF(Wean!$AB$12&gt;Wean!$AB$11,BETAINV(H683,Wean!$AB$19,Wean!$AB$20,Wean!$AB$11,Wean!$AB$12),Wean!$AB$11)</f>
        <v>0.84861621472818949</v>
      </c>
      <c r="L683">
        <f>IF(Costs!$AB$12&gt;Costs!$AB$11,BETAINV(H683,Costs!$AB$19,Costs!$AB$20,Costs!$AB$11,Costs!$AB$12),Costs!$AB$11)</f>
        <v>294.82600318186263</v>
      </c>
      <c r="M683">
        <f t="shared" si="44"/>
        <v>100.43992438169596</v>
      </c>
      <c r="N683">
        <f t="shared" si="42"/>
        <v>-486.22674228497067</v>
      </c>
      <c r="O683">
        <f t="shared" si="43"/>
        <v>0.68</v>
      </c>
    </row>
    <row r="684" spans="7:15" x14ac:dyDescent="0.2">
      <c r="G684">
        <v>681</v>
      </c>
      <c r="H684">
        <f t="shared" si="41"/>
        <v>0.68100000000000005</v>
      </c>
      <c r="I684">
        <f>IF(Price!$AB$12&gt;Price!$AB$11,BETAINV(H684,Price!$AB$19,Price!$AB$20,Price!$AB$11,Price!$AB$12),Price!$AB$11)</f>
        <v>1.0198689288266549</v>
      </c>
      <c r="J684">
        <f>IF(Weight!$AB$12&gt;Weight!$AB$11,BETAINV(H684,Weight!$AB$19,Weight!$AB$20,Weight!$AB$11,Weight!$AB$12),Weight!$AB$11)</f>
        <v>456.81372229956446</v>
      </c>
      <c r="K684">
        <f>IF(Wean!$AB$12&gt;Wean!$AB$11,BETAINV(H684,Wean!$AB$19,Wean!$AB$20,Wean!$AB$11,Wean!$AB$12),Wean!$AB$11)</f>
        <v>0.84868167181824283</v>
      </c>
      <c r="L684">
        <f>IF(Costs!$AB$12&gt;Costs!$AB$11,BETAINV(H684,Costs!$AB$19,Costs!$AB$20,Costs!$AB$11,Costs!$AB$12),Costs!$AB$11)</f>
        <v>294.90273911249608</v>
      </c>
      <c r="M684">
        <f t="shared" si="44"/>
        <v>100.489668200278</v>
      </c>
      <c r="N684">
        <f t="shared" si="42"/>
        <v>-486.17699846638862</v>
      </c>
      <c r="O684">
        <f t="shared" si="43"/>
        <v>0.68100000000000005</v>
      </c>
    </row>
    <row r="685" spans="7:15" x14ac:dyDescent="0.2">
      <c r="G685">
        <v>682</v>
      </c>
      <c r="H685">
        <f t="shared" si="41"/>
        <v>0.68200000000000005</v>
      </c>
      <c r="I685">
        <f>IF(Price!$AB$12&gt;Price!$AB$11,BETAINV(H685,Price!$AB$19,Price!$AB$20,Price!$AB$11,Price!$AB$12),Price!$AB$11)</f>
        <v>1.0200276184274375</v>
      </c>
      <c r="J685">
        <f>IF(Weight!$AB$12&gt;Weight!$AB$11,BETAINV(H685,Weight!$AB$19,Weight!$AB$20,Weight!$AB$11,Weight!$AB$12),Weight!$AB$11)</f>
        <v>456.85369243065685</v>
      </c>
      <c r="K685">
        <f>IF(Wean!$AB$12&gt;Wean!$AB$11,BETAINV(H685,Wean!$AB$19,Wean!$AB$20,Wean!$AB$11,Wean!$AB$12),Wean!$AB$11)</f>
        <v>0.84874723200397861</v>
      </c>
      <c r="L685">
        <f>IF(Costs!$AB$12&gt;Costs!$AB$11,BETAINV(H685,Costs!$AB$19,Costs!$AB$20,Costs!$AB$11,Costs!$AB$12),Costs!$AB$11)</f>
        <v>294.97956702414621</v>
      </c>
      <c r="M685">
        <f t="shared" si="44"/>
        <v>100.5395151313669</v>
      </c>
      <c r="N685">
        <f t="shared" si="42"/>
        <v>-486.12715153529973</v>
      </c>
      <c r="O685">
        <f t="shared" si="43"/>
        <v>0.68200000000000005</v>
      </c>
    </row>
    <row r="686" spans="7:15" x14ac:dyDescent="0.2">
      <c r="G686">
        <v>683</v>
      </c>
      <c r="H686">
        <f t="shared" si="41"/>
        <v>0.68300000000000005</v>
      </c>
      <c r="I686">
        <f>IF(Price!$AB$12&gt;Price!$AB$11,BETAINV(H686,Price!$AB$19,Price!$AB$20,Price!$AB$11,Price!$AB$12),Price!$AB$11)</f>
        <v>1.0201865291824506</v>
      </c>
      <c r="J686">
        <f>IF(Weight!$AB$12&gt;Weight!$AB$11,BETAINV(H686,Weight!$AB$19,Weight!$AB$20,Weight!$AB$11,Weight!$AB$12),Weight!$AB$11)</f>
        <v>456.89370490935835</v>
      </c>
      <c r="K686">
        <f>IF(Wean!$AB$12&gt;Wean!$AB$11,BETAINV(H686,Wean!$AB$19,Wean!$AB$20,Wean!$AB$11,Wean!$AB$12),Wean!$AB$11)</f>
        <v>0.84881289597345533</v>
      </c>
      <c r="L686">
        <f>IF(Costs!$AB$12&gt;Costs!$AB$11,BETAINV(H686,Costs!$AB$19,Costs!$AB$20,Costs!$AB$11,Costs!$AB$12),Costs!$AB$11)</f>
        <v>295.05648763005343</v>
      </c>
      <c r="M686">
        <f t="shared" si="44"/>
        <v>100.58946580051588</v>
      </c>
      <c r="N686">
        <f t="shared" si="42"/>
        <v>-486.07720086615075</v>
      </c>
      <c r="O686">
        <f t="shared" si="43"/>
        <v>0.68300000000000005</v>
      </c>
    </row>
    <row r="687" spans="7:15" x14ac:dyDescent="0.2">
      <c r="G687">
        <v>684</v>
      </c>
      <c r="H687">
        <f t="shared" si="41"/>
        <v>0.68400000000000005</v>
      </c>
      <c r="I687">
        <f>IF(Price!$AB$12&gt;Price!$AB$11,BETAINV(H687,Price!$AB$19,Price!$AB$20,Price!$AB$11,Price!$AB$12),Price!$AB$11)</f>
        <v>1.0203456626756915</v>
      </c>
      <c r="J687">
        <f>IF(Weight!$AB$12&gt;Weight!$AB$11,BETAINV(H687,Weight!$AB$19,Weight!$AB$20,Weight!$AB$11,Weight!$AB$12),Weight!$AB$11)</f>
        <v>456.93376008865579</v>
      </c>
      <c r="K687">
        <f>IF(Wean!$AB$12&gt;Wean!$AB$11,BETAINV(H687,Wean!$AB$19,Wean!$AB$20,Wean!$AB$11,Wean!$AB$12),Wean!$AB$11)</f>
        <v>0.84887866442025239</v>
      </c>
      <c r="L687">
        <f>IF(Costs!$AB$12&gt;Costs!$AB$11,BETAINV(H687,Costs!$AB$19,Costs!$AB$20,Costs!$AB$11,Costs!$AB$12),Costs!$AB$11)</f>
        <v>295.13350164875266</v>
      </c>
      <c r="M687">
        <f t="shared" si="44"/>
        <v>100.63952083860056</v>
      </c>
      <c r="N687">
        <f t="shared" si="42"/>
        <v>-486.02714582806607</v>
      </c>
      <c r="O687">
        <f t="shared" si="43"/>
        <v>0.68400000000000005</v>
      </c>
    </row>
    <row r="688" spans="7:15" x14ac:dyDescent="0.2">
      <c r="G688">
        <v>685</v>
      </c>
      <c r="H688">
        <f t="shared" si="41"/>
        <v>0.68500000000000005</v>
      </c>
      <c r="I688">
        <f>IF(Price!$AB$12&gt;Price!$AB$11,BETAINV(H688,Price!$AB$19,Price!$AB$20,Price!$AB$11,Price!$AB$12),Price!$AB$11)</f>
        <v>1.0205050205034867</v>
      </c>
      <c r="J688">
        <f>IF(Weight!$AB$12&gt;Weight!$AB$11,BETAINV(H688,Weight!$AB$19,Weight!$AB$20,Weight!$AB$11,Weight!$AB$12),Weight!$AB$11)</f>
        <v>456.97385832406746</v>
      </c>
      <c r="K688">
        <f>IF(Wean!$AB$12&gt;Wean!$AB$11,BETAINV(H688,Wean!$AB$19,Wean!$AB$20,Wean!$AB$11,Wean!$AB$12),Wean!$AB$11)</f>
        <v>0.84894453804353776</v>
      </c>
      <c r="L688">
        <f>IF(Costs!$AB$12&gt;Costs!$AB$11,BETAINV(H688,Costs!$AB$19,Costs!$AB$20,Costs!$AB$11,Costs!$AB$12),Costs!$AB$11)</f>
        <v>295.21060980414029</v>
      </c>
      <c r="M688">
        <f t="shared" si="44"/>
        <v>100.68968088188251</v>
      </c>
      <c r="N688">
        <f t="shared" si="42"/>
        <v>-485.97698578478412</v>
      </c>
      <c r="O688">
        <f t="shared" si="43"/>
        <v>0.68500000000000005</v>
      </c>
    </row>
    <row r="689" spans="7:15" x14ac:dyDescent="0.2">
      <c r="G689">
        <v>686</v>
      </c>
      <c r="H689">
        <f t="shared" si="41"/>
        <v>0.68600000000000005</v>
      </c>
      <c r="I689">
        <f>IF(Price!$AB$12&gt;Price!$AB$11,BETAINV(H689,Price!$AB$19,Price!$AB$20,Price!$AB$11,Price!$AB$12),Price!$AB$11)</f>
        <v>1.0206646042746452</v>
      </c>
      <c r="J689">
        <f>IF(Weight!$AB$12&gt;Weight!$AB$11,BETAINV(H689,Weight!$AB$19,Weight!$AB$20,Weight!$AB$11,Weight!$AB$12),Weight!$AB$11)</f>
        <v>457.01399997367582</v>
      </c>
      <c r="K689">
        <f>IF(Wean!$AB$12&gt;Wean!$AB$11,BETAINV(H689,Wean!$AB$19,Wean!$AB$20,Wean!$AB$11,Wean!$AB$12),Wean!$AB$11)</f>
        <v>0.84901051754813717</v>
      </c>
      <c r="L689">
        <f>IF(Costs!$AB$12&gt;Costs!$AB$11,BETAINV(H689,Costs!$AB$19,Costs!$AB$20,Costs!$AB$11,Costs!$AB$12),Costs!$AB$11)</f>
        <v>295.28781282554235</v>
      </c>
      <c r="M689">
        <f t="shared" si="44"/>
        <v>100.73994657207567</v>
      </c>
      <c r="N689">
        <f t="shared" si="42"/>
        <v>-485.92672009459096</v>
      </c>
      <c r="O689">
        <f t="shared" si="43"/>
        <v>0.68600000000000005</v>
      </c>
    </row>
    <row r="690" spans="7:15" x14ac:dyDescent="0.2">
      <c r="G690">
        <v>687</v>
      </c>
      <c r="H690">
        <f t="shared" si="41"/>
        <v>0.68700000000000006</v>
      </c>
      <c r="I690">
        <f>IF(Price!$AB$12&gt;Price!$AB$11,BETAINV(H690,Price!$AB$19,Price!$AB$20,Price!$AB$11,Price!$AB$12),Price!$AB$11)</f>
        <v>1.0208244156106159</v>
      </c>
      <c r="J690">
        <f>IF(Weight!$AB$12&gt;Weight!$AB$11,BETAINV(H690,Weight!$AB$19,Weight!$AB$20,Weight!$AB$11,Weight!$AB$12),Weight!$AB$11)</f>
        <v>457.05418539816054</v>
      </c>
      <c r="K690">
        <f>IF(Wean!$AB$12&gt;Wean!$AB$11,BETAINV(H690,Wean!$AB$19,Wean!$AB$20,Wean!$AB$11,Wean!$AB$12),Wean!$AB$11)</f>
        <v>0.84907660364460413</v>
      </c>
      <c r="L690">
        <f>IF(Costs!$AB$12&gt;Costs!$AB$11,BETAINV(H690,Costs!$AB$19,Costs!$AB$20,Costs!$AB$11,Costs!$AB$12),Costs!$AB$11)</f>
        <v>295.36511144778342</v>
      </c>
      <c r="M690">
        <f t="shared" si="44"/>
        <v>100.7903185564125</v>
      </c>
      <c r="N690">
        <f t="shared" si="42"/>
        <v>-485.87634811025413</v>
      </c>
      <c r="O690">
        <f t="shared" si="43"/>
        <v>0.68700000000000006</v>
      </c>
    </row>
    <row r="691" spans="7:15" x14ac:dyDescent="0.2">
      <c r="G691">
        <v>688</v>
      </c>
      <c r="H691">
        <f t="shared" si="41"/>
        <v>0.68799999999999994</v>
      </c>
      <c r="I691">
        <f>IF(Price!$AB$12&gt;Price!$AB$11,BETAINV(H691,Price!$AB$19,Price!$AB$20,Price!$AB$11,Price!$AB$12),Price!$AB$11)</f>
        <v>1.0209844561456454</v>
      </c>
      <c r="J691">
        <f>IF(Weight!$AB$12&gt;Weight!$AB$11,BETAINV(H691,Weight!$AB$19,Weight!$AB$20,Weight!$AB$11,Weight!$AB$12),Weight!$AB$11)</f>
        <v>457.09441496083167</v>
      </c>
      <c r="K691">
        <f>IF(Wean!$AB$12&gt;Wean!$AB$11,BETAINV(H691,Wean!$AB$19,Wean!$AB$20,Wean!$AB$11,Wean!$AB$12),Wean!$AB$11)</f>
        <v>0.84914279704929063</v>
      </c>
      <c r="L691">
        <f>IF(Costs!$AB$12&gt;Costs!$AB$11,BETAINV(H691,Costs!$AB$19,Costs!$AB$20,Costs!$AB$11,Costs!$AB$12),Costs!$AB$11)</f>
        <v>295.44250641125666</v>
      </c>
      <c r="M691">
        <f t="shared" si="44"/>
        <v>100.8407974877116</v>
      </c>
      <c r="N691">
        <f t="shared" si="42"/>
        <v>-485.82586917895503</v>
      </c>
      <c r="O691">
        <f t="shared" si="43"/>
        <v>0.68799999999999994</v>
      </c>
    </row>
    <row r="692" spans="7:15" x14ac:dyDescent="0.2">
      <c r="G692">
        <v>689</v>
      </c>
      <c r="H692">
        <f t="shared" si="41"/>
        <v>0.68899999999999995</v>
      </c>
      <c r="I692">
        <f>IF(Price!$AB$12&gt;Price!$AB$11,BETAINV(H692,Price!$AB$19,Price!$AB$20,Price!$AB$11,Price!$AB$12),Price!$AB$11)</f>
        <v>1.0211447275269399</v>
      </c>
      <c r="J692">
        <f>IF(Weight!$AB$12&gt;Weight!$AB$11,BETAINV(H692,Weight!$AB$19,Weight!$AB$20,Weight!$AB$11,Weight!$AB$12),Weight!$AB$11)</f>
        <v>457.13468902766391</v>
      </c>
      <c r="K692">
        <f>IF(Wean!$AB$12&gt;Wean!$AB$11,BETAINV(H692,Wean!$AB$19,Wean!$AB$20,Wean!$AB$11,Wean!$AB$12),Wean!$AB$11)</f>
        <v>0.84920909848441983</v>
      </c>
      <c r="L692">
        <f>IF(Costs!$AB$12&gt;Costs!$AB$11,BETAINV(H692,Costs!$AB$19,Costs!$AB$20,Costs!$AB$11,Costs!$AB$12),Costs!$AB$11)</f>
        <v>295.51999846199482</v>
      </c>
      <c r="M692">
        <f t="shared" si="44"/>
        <v>100.89138402444638</v>
      </c>
      <c r="N692">
        <f t="shared" si="42"/>
        <v>-485.77528264222025</v>
      </c>
      <c r="O692">
        <f t="shared" si="43"/>
        <v>0.68899999999999995</v>
      </c>
    </row>
    <row r="693" spans="7:15" x14ac:dyDescent="0.2">
      <c r="G693">
        <v>690</v>
      </c>
      <c r="H693">
        <f t="shared" si="41"/>
        <v>0.69</v>
      </c>
      <c r="I693">
        <f>IF(Price!$AB$12&gt;Price!$AB$11,BETAINV(H693,Price!$AB$19,Price!$AB$20,Price!$AB$11,Price!$AB$12),Price!$AB$11)</f>
        <v>1.0213052314148279</v>
      </c>
      <c r="J693">
        <f>IF(Weight!$AB$12&gt;Weight!$AB$11,BETAINV(H693,Weight!$AB$19,Weight!$AB$20,Weight!$AB$11,Weight!$AB$12),Weight!$AB$11)</f>
        <v>457.17500796733088</v>
      </c>
      <c r="K693">
        <f>IF(Wean!$AB$12&gt;Wean!$AB$11,BETAINV(H693,Wean!$AB$19,Wean!$AB$20,Wean!$AB$11,Wean!$AB$12),Wean!$AB$11)</f>
        <v>0.84927550867815904</v>
      </c>
      <c r="L693">
        <f>IF(Costs!$AB$12&gt;Costs!$AB$11,BETAINV(H693,Costs!$AB$19,Costs!$AB$20,Costs!$AB$11,Costs!$AB$12),Costs!$AB$11)</f>
        <v>295.59758835174227</v>
      </c>
      <c r="M693">
        <f t="shared" si="44"/>
        <v>100.94207883081486</v>
      </c>
      <c r="N693">
        <f t="shared" si="42"/>
        <v>-485.72458783585176</v>
      </c>
      <c r="O693">
        <f t="shared" si="43"/>
        <v>0.69</v>
      </c>
    </row>
    <row r="694" spans="7:15" x14ac:dyDescent="0.2">
      <c r="G694">
        <v>691</v>
      </c>
      <c r="H694">
        <f t="shared" si="41"/>
        <v>0.69099999999999995</v>
      </c>
      <c r="I694">
        <f>IF(Price!$AB$12&gt;Price!$AB$11,BETAINV(H694,Price!$AB$19,Price!$AB$20,Price!$AB$11,Price!$AB$12),Price!$AB$11)</f>
        <v>1.0214659694829273</v>
      </c>
      <c r="J694">
        <f>IF(Weight!$AB$12&gt;Weight!$AB$11,BETAINV(H694,Weight!$AB$19,Weight!$AB$20,Weight!$AB$11,Weight!$AB$12),Weight!$AB$11)</f>
        <v>457.21537215124016</v>
      </c>
      <c r="K694">
        <f>IF(Wean!$AB$12&gt;Wean!$AB$11,BETAINV(H694,Wean!$AB$19,Wean!$AB$20,Wean!$AB$11,Wean!$AB$12),Wean!$AB$11)</f>
        <v>0.84934202836469364</v>
      </c>
      <c r="L694">
        <f>IF(Costs!$AB$12&gt;Costs!$AB$11,BETAINV(H694,Costs!$AB$19,Costs!$AB$20,Costs!$AB$11,Costs!$AB$12),Costs!$AB$11)</f>
        <v>295.67527683802825</v>
      </c>
      <c r="M694">
        <f t="shared" si="44"/>
        <v>100.9928825768103</v>
      </c>
      <c r="N694">
        <f t="shared" si="42"/>
        <v>-485.67378408985633</v>
      </c>
      <c r="O694">
        <f t="shared" si="43"/>
        <v>0.69099999999999995</v>
      </c>
    </row>
    <row r="695" spans="7:15" x14ac:dyDescent="0.2">
      <c r="G695">
        <v>692</v>
      </c>
      <c r="H695">
        <f t="shared" si="41"/>
        <v>0.69199999999999995</v>
      </c>
      <c r="I695">
        <f>IF(Price!$AB$12&gt;Price!$AB$11,BETAINV(H695,Price!$AB$19,Price!$AB$20,Price!$AB$11,Price!$AB$12),Price!$AB$11)</f>
        <v>1.0216269434183129</v>
      </c>
      <c r="J695">
        <f>IF(Weight!$AB$12&gt;Weight!$AB$11,BETAINV(H695,Weight!$AB$19,Weight!$AB$20,Weight!$AB$11,Weight!$AB$12),Weight!$AB$11)</f>
        <v>457.25578195356849</v>
      </c>
      <c r="K695">
        <f>IF(Wean!$AB$12&gt;Wean!$AB$11,BETAINV(H695,Wean!$AB$19,Wean!$AB$20,Wean!$AB$11,Wean!$AB$12),Wean!$AB$11)</f>
        <v>0.84940865828430323</v>
      </c>
      <c r="L695">
        <f>IF(Costs!$AB$12&gt;Costs!$AB$11,BETAINV(H695,Costs!$AB$19,Costs!$AB$20,Costs!$AB$11,Costs!$AB$12),Costs!$AB$11)</f>
        <v>295.75306468424094</v>
      </c>
      <c r="M695">
        <f t="shared" si="44"/>
        <v>101.04379593829293</v>
      </c>
      <c r="N695">
        <f t="shared" si="42"/>
        <v>-485.6228707283737</v>
      </c>
      <c r="O695">
        <f t="shared" si="43"/>
        <v>0.69199999999999995</v>
      </c>
    </row>
    <row r="696" spans="7:15" x14ac:dyDescent="0.2">
      <c r="G696">
        <v>693</v>
      </c>
      <c r="H696">
        <f t="shared" si="41"/>
        <v>0.69299999999999995</v>
      </c>
      <c r="I696">
        <f>IF(Price!$AB$12&gt;Price!$AB$11,BETAINV(H696,Price!$AB$19,Price!$AB$20,Price!$AB$11,Price!$AB$12),Price!$AB$11)</f>
        <v>1.0217881549216881</v>
      </c>
      <c r="J696">
        <f>IF(Weight!$AB$12&gt;Weight!$AB$11,BETAINV(H696,Weight!$AB$19,Weight!$AB$20,Weight!$AB$11,Weight!$AB$12),Weight!$AB$11)</f>
        <v>457.29623775129824</v>
      </c>
      <c r="K696">
        <f>IF(Wean!$AB$12&gt;Wean!$AB$11,BETAINV(H696,Wean!$AB$19,Wean!$AB$20,Wean!$AB$11,Wean!$AB$12),Wean!$AB$11)</f>
        <v>0.84947539918343773</v>
      </c>
      <c r="L696">
        <f>IF(Costs!$AB$12&gt;Costs!$AB$11,BETAINV(H696,Costs!$AB$19,Costs!$AB$20,Costs!$AB$11,Costs!$AB$12),Costs!$AB$11)</f>
        <v>295.83095265970297</v>
      </c>
      <c r="M696">
        <f t="shared" si="44"/>
        <v>101.09481959706329</v>
      </c>
      <c r="N696">
        <f t="shared" si="42"/>
        <v>-485.57184706960334</v>
      </c>
      <c r="O696">
        <f t="shared" si="43"/>
        <v>0.69299999999999995</v>
      </c>
    </row>
    <row r="697" spans="7:15" x14ac:dyDescent="0.2">
      <c r="G697">
        <v>694</v>
      </c>
      <c r="H697">
        <f t="shared" si="41"/>
        <v>0.69399999999999995</v>
      </c>
      <c r="I697">
        <f>IF(Price!$AB$12&gt;Price!$AB$11,BETAINV(H697,Price!$AB$19,Price!$AB$20,Price!$AB$11,Price!$AB$12),Price!$AB$11)</f>
        <v>1.0219496057075577</v>
      </c>
      <c r="J697">
        <f>IF(Weight!$AB$12&gt;Weight!$AB$11,BETAINV(H697,Weight!$AB$19,Weight!$AB$20,Weight!$AB$11,Weight!$AB$12),Weight!$AB$11)</f>
        <v>457.33673992425338</v>
      </c>
      <c r="K697">
        <f>IF(Wean!$AB$12&gt;Wean!$AB$11,BETAINV(H697,Wean!$AB$19,Wean!$AB$20,Wean!$AB$11,Wean!$AB$12),Wean!$AB$11)</f>
        <v>0.84954225181479526</v>
      </c>
      <c r="L697">
        <f>IF(Costs!$AB$12&gt;Costs!$AB$11,BETAINV(H697,Costs!$AB$19,Costs!$AB$20,Costs!$AB$11,Costs!$AB$12),Costs!$AB$11)</f>
        <v>295.90894153974801</v>
      </c>
      <c r="M697">
        <f t="shared" si="44"/>
        <v>101.14595424093551</v>
      </c>
      <c r="N697">
        <f t="shared" si="42"/>
        <v>-485.52071242573112</v>
      </c>
      <c r="O697">
        <f t="shared" si="43"/>
        <v>0.69399999999999995</v>
      </c>
    </row>
    <row r="698" spans="7:15" x14ac:dyDescent="0.2">
      <c r="G698">
        <v>695</v>
      </c>
      <c r="H698">
        <f t="shared" si="41"/>
        <v>0.69499999999999995</v>
      </c>
      <c r="I698">
        <f>IF(Price!$AB$12&gt;Price!$AB$11,BETAINV(H698,Price!$AB$19,Price!$AB$20,Price!$AB$11,Price!$AB$12),Price!$AB$11)</f>
        <v>1.0221112975044049</v>
      </c>
      <c r="J698">
        <f>IF(Weight!$AB$12&gt;Weight!$AB$11,BETAINV(H698,Weight!$AB$19,Weight!$AB$20,Weight!$AB$11,Weight!$AB$12),Weight!$AB$11)</f>
        <v>457.37728885513707</v>
      </c>
      <c r="K698">
        <f>IF(Wean!$AB$12&gt;Wean!$AB$11,BETAINV(H698,Wean!$AB$19,Wean!$AB$20,Wean!$AB$11,Wean!$AB$12),Wean!$AB$11)</f>
        <v>0.84960921693740143</v>
      </c>
      <c r="L698">
        <f>IF(Costs!$AB$12&gt;Costs!$AB$11,BETAINV(H698,Costs!$AB$19,Costs!$AB$20,Costs!$AB$11,Costs!$AB$12),Costs!$AB$11)</f>
        <v>295.98703210579805</v>
      </c>
      <c r="M698">
        <f t="shared" si="44"/>
        <v>101.19720056381351</v>
      </c>
      <c r="N698">
        <f t="shared" si="42"/>
        <v>-485.46946610285312</v>
      </c>
      <c r="O698">
        <f t="shared" si="43"/>
        <v>0.69499999999999995</v>
      </c>
    </row>
    <row r="699" spans="7:15" x14ac:dyDescent="0.2">
      <c r="G699">
        <v>696</v>
      </c>
      <c r="H699">
        <f t="shared" si="41"/>
        <v>0.69599999999999995</v>
      </c>
      <c r="I699">
        <f>IF(Price!$AB$12&gt;Price!$AB$11,BETAINV(H699,Price!$AB$19,Price!$AB$20,Price!$AB$11,Price!$AB$12),Price!$AB$11)</f>
        <v>1.0222732320548702</v>
      </c>
      <c r="J699">
        <f>IF(Weight!$AB$12&gt;Weight!$AB$11,BETAINV(H699,Weight!$AB$19,Weight!$AB$20,Weight!$AB$11,Weight!$AB$12),Weight!$AB$11)</f>
        <v>457.41788492956886</v>
      </c>
      <c r="K699">
        <f>IF(Wean!$AB$12&gt;Wean!$AB$11,BETAINV(H699,Wean!$AB$19,Wean!$AB$20,Wean!$AB$11,Wean!$AB$12),Wean!$AB$11)</f>
        <v>0.84967629531668909</v>
      </c>
      <c r="L699">
        <f>IF(Costs!$AB$12&gt;Costs!$AB$11,BETAINV(H699,Costs!$AB$19,Costs!$AB$20,Costs!$AB$11,Costs!$AB$12),Costs!$AB$11)</f>
        <v>296.06522514544247</v>
      </c>
      <c r="M699">
        <f t="shared" si="44"/>
        <v>101.24855926576691</v>
      </c>
      <c r="N699">
        <f t="shared" si="42"/>
        <v>-485.41810740089971</v>
      </c>
      <c r="O699">
        <f t="shared" si="43"/>
        <v>0.69599999999999995</v>
      </c>
    </row>
    <row r="700" spans="7:15" x14ac:dyDescent="0.2">
      <c r="G700">
        <v>697</v>
      </c>
      <c r="H700">
        <f t="shared" si="41"/>
        <v>0.69699999999999995</v>
      </c>
      <c r="I700">
        <f>IF(Price!$AB$12&gt;Price!$AB$11,BETAINV(H700,Price!$AB$19,Price!$AB$20,Price!$AB$11,Price!$AB$12),Price!$AB$11)</f>
        <v>1.0224354111159331</v>
      </c>
      <c r="J700">
        <f>IF(Weight!$AB$12&gt;Weight!$AB$11,BETAINV(H700,Weight!$AB$19,Weight!$AB$20,Weight!$AB$11,Weight!$AB$12),Weight!$AB$11)</f>
        <v>457.45852853612314</v>
      </c>
      <c r="K700">
        <f>IF(Wean!$AB$12&gt;Wean!$AB$11,BETAINV(H700,Wean!$AB$19,Wean!$AB$20,Wean!$AB$11,Wean!$AB$12),Wean!$AB$11)</f>
        <v>0.84974348772457986</v>
      </c>
      <c r="L700">
        <f>IF(Costs!$AB$12&gt;Costs!$AB$11,BETAINV(H700,Costs!$AB$19,Costs!$AB$20,Costs!$AB$11,Costs!$AB$12),Costs!$AB$11)</f>
        <v>296.14352145251803</v>
      </c>
      <c r="M700">
        <f t="shared" si="44"/>
        <v>101.30003105310857</v>
      </c>
      <c r="N700">
        <f t="shared" si="42"/>
        <v>-485.36663561355806</v>
      </c>
      <c r="O700">
        <f t="shared" si="43"/>
        <v>0.69699999999999995</v>
      </c>
    </row>
    <row r="701" spans="7:15" x14ac:dyDescent="0.2">
      <c r="G701">
        <v>698</v>
      </c>
      <c r="H701">
        <f t="shared" si="41"/>
        <v>0.69799999999999995</v>
      </c>
      <c r="I701">
        <f>IF(Price!$AB$12&gt;Price!$AB$11,BETAINV(H701,Price!$AB$19,Price!$AB$20,Price!$AB$11,Price!$AB$12),Price!$AB$11)</f>
        <v>1.0225978364590962</v>
      </c>
      <c r="J701">
        <f>IF(Weight!$AB$12&gt;Weight!$AB$11,BETAINV(H701,Weight!$AB$19,Weight!$AB$20,Weight!$AB$11,Weight!$AB$12),Weight!$AB$11)</f>
        <v>457.49922006636768</v>
      </c>
      <c r="K701">
        <f>IF(Wean!$AB$12&gt;Wean!$AB$11,BETAINV(H701,Wean!$AB$19,Wean!$AB$20,Wean!$AB$11,Wean!$AB$12),Wean!$AB$11)</f>
        <v>0.8498107949395669</v>
      </c>
      <c r="L701">
        <f>IF(Costs!$AB$12&gt;Costs!$AB$11,BETAINV(H701,Costs!$AB$19,Costs!$AB$20,Costs!$AB$11,Costs!$AB$12),Costs!$AB$11)</f>
        <v>296.22192182719004</v>
      </c>
      <c r="M701">
        <f t="shared" si="44"/>
        <v>101.35161663847327</v>
      </c>
      <c r="N701">
        <f t="shared" si="42"/>
        <v>-485.31505002819335</v>
      </c>
      <c r="O701">
        <f t="shared" si="43"/>
        <v>0.69799999999999995</v>
      </c>
    </row>
    <row r="702" spans="7:15" x14ac:dyDescent="0.2">
      <c r="G702">
        <v>699</v>
      </c>
      <c r="H702">
        <f t="shared" si="41"/>
        <v>0.69899999999999995</v>
      </c>
      <c r="I702">
        <f>IF(Price!$AB$12&gt;Price!$AB$11,BETAINV(H702,Price!$AB$19,Price!$AB$20,Price!$AB$11,Price!$AB$12),Price!$AB$11)</f>
        <v>1.0227605098705728</v>
      </c>
      <c r="J702">
        <f>IF(Weight!$AB$12&gt;Weight!$AB$11,BETAINV(H702,Weight!$AB$19,Weight!$AB$20,Weight!$AB$11,Weight!$AB$12),Weight!$AB$11)</f>
        <v>457.53995991490319</v>
      </c>
      <c r="K702">
        <f>IF(Wean!$AB$12&gt;Wean!$AB$11,BETAINV(H702,Wean!$AB$19,Wean!$AB$20,Wean!$AB$11,Wean!$AB$12),Wean!$AB$11)</f>
        <v>0.84987821774679906</v>
      </c>
      <c r="L702">
        <f>IF(Costs!$AB$12&gt;Costs!$AB$11,BETAINV(H702,Costs!$AB$19,Costs!$AB$20,Costs!$AB$11,Costs!$AB$12),Costs!$AB$11)</f>
        <v>296.30042707603479</v>
      </c>
      <c r="M702">
        <f t="shared" si="44"/>
        <v>101.40331674089845</v>
      </c>
      <c r="N702">
        <f t="shared" si="42"/>
        <v>-485.26334992576818</v>
      </c>
      <c r="O702">
        <f t="shared" si="43"/>
        <v>0.69899999999999995</v>
      </c>
    </row>
    <row r="703" spans="7:15" x14ac:dyDescent="0.2">
      <c r="G703">
        <v>700</v>
      </c>
      <c r="H703">
        <f t="shared" si="41"/>
        <v>0.7</v>
      </c>
      <c r="I703">
        <f>IF(Price!$AB$12&gt;Price!$AB$11,BETAINV(H703,Price!$AB$19,Price!$AB$20,Price!$AB$11,Price!$AB$12),Price!$AB$11)</f>
        <v>1.0229234331514778</v>
      </c>
      <c r="J703">
        <f>IF(Weight!$AB$12&gt;Weight!$AB$11,BETAINV(H703,Weight!$AB$19,Weight!$AB$20,Weight!$AB$11,Weight!$AB$12),Weight!$AB$11)</f>
        <v>457.58074847940338</v>
      </c>
      <c r="K703">
        <f>IF(Wean!$AB$12&gt;Wean!$AB$11,BETAINV(H703,Wean!$AB$19,Wean!$AB$20,Wean!$AB$11,Wean!$AB$12),Wean!$AB$11)</f>
        <v>0.84994575693816588</v>
      </c>
      <c r="L703">
        <f>IF(Costs!$AB$12&gt;Costs!$AB$11,BETAINV(H703,Costs!$AB$19,Costs!$AB$20,Costs!$AB$11,Costs!$AB$12),Costs!$AB$11)</f>
        <v>296.37903801212337</v>
      </c>
      <c r="M703">
        <f t="shared" si="44"/>
        <v>101.45513208590523</v>
      </c>
      <c r="N703">
        <f t="shared" si="42"/>
        <v>-485.21153458076139</v>
      </c>
      <c r="O703">
        <f t="shared" si="43"/>
        <v>0.7</v>
      </c>
    </row>
    <row r="704" spans="7:15" x14ac:dyDescent="0.2">
      <c r="G704">
        <v>701</v>
      </c>
      <c r="H704">
        <f t="shared" si="41"/>
        <v>0.70099999999999996</v>
      </c>
      <c r="I704">
        <f>IF(Price!$AB$12&gt;Price!$AB$11,BETAINV(H704,Price!$AB$19,Price!$AB$20,Price!$AB$11,Price!$AB$12),Price!$AB$11)</f>
        <v>1.0230866081180197</v>
      </c>
      <c r="J704">
        <f>IF(Weight!$AB$12&gt;Weight!$AB$11,BETAINV(H704,Weight!$AB$19,Weight!$AB$20,Weight!$AB$11,Weight!$AB$12),Weight!$AB$11)</f>
        <v>457.62158616065494</v>
      </c>
      <c r="K704">
        <f>IF(Wean!$AB$12&gt;Wean!$AB$11,BETAINV(H704,Wean!$AB$19,Wean!$AB$20,Wean!$AB$11,Wean!$AB$12),Wean!$AB$11)</f>
        <v>0.85001341331238411</v>
      </c>
      <c r="L704">
        <f>IF(Costs!$AB$12&gt;Costs!$AB$11,BETAINV(H704,Costs!$AB$19,Costs!$AB$20,Costs!$AB$11,Costs!$AB$12),Costs!$AB$11)</f>
        <v>296.45775545510668</v>
      </c>
      <c r="M704">
        <f t="shared" si="44"/>
        <v>101.50706340558031</v>
      </c>
      <c r="N704">
        <f t="shared" si="42"/>
        <v>-485.15960326108632</v>
      </c>
      <c r="O704">
        <f t="shared" si="43"/>
        <v>0.70099999999999996</v>
      </c>
    </row>
    <row r="705" spans="7:15" x14ac:dyDescent="0.2">
      <c r="G705">
        <v>702</v>
      </c>
      <c r="H705">
        <f t="shared" si="41"/>
        <v>0.70199999999999996</v>
      </c>
      <c r="I705">
        <f>IF(Price!$AB$12&gt;Price!$AB$11,BETAINV(H705,Price!$AB$19,Price!$AB$20,Price!$AB$11,Price!$AB$12),Price!$AB$11)</f>
        <v>1.0232500366016977</v>
      </c>
      <c r="J705">
        <f>IF(Weight!$AB$12&gt;Weight!$AB$11,BETAINV(H705,Weight!$AB$19,Weight!$AB$20,Weight!$AB$11,Weight!$AB$12),Weight!$AB$11)</f>
        <v>457.66247336259943</v>
      </c>
      <c r="K705">
        <f>IF(Wean!$AB$12&gt;Wean!$AB$11,BETAINV(H705,Wean!$AB$19,Wean!$AB$20,Wean!$AB$11,Wean!$AB$12),Wean!$AB$11)</f>
        <v>0.85008118767508623</v>
      </c>
      <c r="L705">
        <f>IF(Costs!$AB$12&gt;Costs!$AB$11,BETAINV(H705,Costs!$AB$19,Costs!$AB$20,Costs!$AB$11,Costs!$AB$12),Costs!$AB$11)</f>
        <v>296.53658023130185</v>
      </c>
      <c r="M705">
        <f t="shared" si="44"/>
        <v>101.55911143866086</v>
      </c>
      <c r="N705">
        <f t="shared" si="42"/>
        <v>-485.10755522800577</v>
      </c>
      <c r="O705">
        <f t="shared" si="43"/>
        <v>0.70199999999999996</v>
      </c>
    </row>
    <row r="706" spans="7:15" x14ac:dyDescent="0.2">
      <c r="G706">
        <v>703</v>
      </c>
      <c r="H706">
        <f t="shared" si="41"/>
        <v>0.70299999999999996</v>
      </c>
      <c r="I706">
        <f>IF(Price!$AB$12&gt;Price!$AB$11,BETAINV(H706,Price!$AB$19,Price!$AB$20,Price!$AB$11,Price!$AB$12),Price!$AB$11)</f>
        <v>1.0234137204495015</v>
      </c>
      <c r="J706">
        <f>IF(Weight!$AB$12&gt;Weight!$AB$11,BETAINV(H706,Weight!$AB$19,Weight!$AB$20,Weight!$AB$11,Weight!$AB$12),Weight!$AB$11)</f>
        <v>457.70341049237459</v>
      </c>
      <c r="K706">
        <f>IF(Wean!$AB$12&gt;Wean!$AB$11,BETAINV(H706,Wean!$AB$19,Wean!$AB$20,Wean!$AB$11,Wean!$AB$12),Wean!$AB$11)</f>
        <v>0.85014908083890939</v>
      </c>
      <c r="L706">
        <f>IF(Costs!$AB$12&gt;Costs!$AB$11,BETAINV(H706,Costs!$AB$19,Costs!$AB$20,Costs!$AB$11,Costs!$AB$12),Costs!$AB$11)</f>
        <v>296.61551317377973</v>
      </c>
      <c r="M706">
        <f t="shared" si="44"/>
        <v>101.61127693061962</v>
      </c>
      <c r="N706">
        <f t="shared" si="42"/>
        <v>-485.055389736047</v>
      </c>
      <c r="O706">
        <f t="shared" si="43"/>
        <v>0.70299999999999996</v>
      </c>
    </row>
    <row r="707" spans="7:15" x14ac:dyDescent="0.2">
      <c r="G707">
        <v>704</v>
      </c>
      <c r="H707">
        <f t="shared" si="41"/>
        <v>0.70399999999999996</v>
      </c>
      <c r="I707">
        <f>IF(Price!$AB$12&gt;Price!$AB$11,BETAINV(H707,Price!$AB$19,Price!$AB$20,Price!$AB$11,Price!$AB$12),Price!$AB$11)</f>
        <v>1.0235776615241123</v>
      </c>
      <c r="J707">
        <f>IF(Weight!$AB$12&gt;Weight!$AB$11,BETAINV(H707,Weight!$AB$19,Weight!$AB$20,Weight!$AB$11,Weight!$AB$12),Weight!$AB$11)</f>
        <v>457.74439796035716</v>
      </c>
      <c r="K707">
        <f>IF(Wean!$AB$12&gt;Wean!$AB$11,BETAINV(H707,Wean!$AB$19,Wean!$AB$20,Wean!$AB$11,Wean!$AB$12),Wean!$AB$11)</f>
        <v>0.85021709362358622</v>
      </c>
      <c r="L707">
        <f>IF(Costs!$AB$12&gt;Costs!$AB$11,BETAINV(H707,Costs!$AB$19,Costs!$AB$20,Costs!$AB$11,Costs!$AB$12),Costs!$AB$11)</f>
        <v>296.69455512245406</v>
      </c>
      <c r="M707">
        <f t="shared" si="44"/>
        <v>101.66356063375133</v>
      </c>
      <c r="N707">
        <f t="shared" si="42"/>
        <v>-485.0031060329153</v>
      </c>
      <c r="O707">
        <f t="shared" si="43"/>
        <v>0.70399999999999996</v>
      </c>
    </row>
    <row r="708" spans="7:15" x14ac:dyDescent="0.2">
      <c r="G708">
        <v>705</v>
      </c>
      <c r="H708">
        <f t="shared" ref="H708:H771" si="45">G708/1000</f>
        <v>0.70499999999999996</v>
      </c>
      <c r="I708">
        <f>IF(Price!$AB$12&gt;Price!$AB$11,BETAINV(H708,Price!$AB$19,Price!$AB$20,Price!$AB$11,Price!$AB$12),Price!$AB$11)</f>
        <v>1.0237418617041101</v>
      </c>
      <c r="J708">
        <f>IF(Weight!$AB$12&gt;Weight!$AB$11,BETAINV(H708,Weight!$AB$19,Weight!$AB$20,Weight!$AB$11,Weight!$AB$12),Weight!$AB$11)</f>
        <v>457.78543618020575</v>
      </c>
      <c r="K708">
        <f>IF(Wean!$AB$12&gt;Wean!$AB$11,BETAINV(H708,Wean!$AB$19,Wean!$AB$20,Wean!$AB$11,Wean!$AB$12),Wean!$AB$11)</f>
        <v>0.85028522685603747</v>
      </c>
      <c r="L708">
        <f>IF(Costs!$AB$12&gt;Costs!$AB$11,BETAINV(H708,Costs!$AB$19,Costs!$AB$20,Costs!$AB$11,Costs!$AB$12),Costs!$AB$11)</f>
        <v>296.77370692417219</v>
      </c>
      <c r="M708">
        <f t="shared" si="44"/>
        <v>101.71596330726072</v>
      </c>
      <c r="N708">
        <f t="shared" ref="N708:N771" si="46">M708-$E$40-$E$43</f>
        <v>-484.95070335940591</v>
      </c>
      <c r="O708">
        <f t="shared" ref="O708:O771" si="47">H708</f>
        <v>0.70499999999999996</v>
      </c>
    </row>
    <row r="709" spans="7:15" x14ac:dyDescent="0.2">
      <c r="G709">
        <v>706</v>
      </c>
      <c r="H709">
        <f t="shared" si="45"/>
        <v>0.70599999999999996</v>
      </c>
      <c r="I709">
        <f>IF(Price!$AB$12&gt;Price!$AB$11,BETAINV(H709,Price!$AB$19,Price!$AB$20,Price!$AB$11,Price!$AB$12),Price!$AB$11)</f>
        <v>1.0239063228841814</v>
      </c>
      <c r="J709">
        <f>IF(Weight!$AB$12&gt;Weight!$AB$11,BETAINV(H709,Weight!$AB$19,Weight!$AB$20,Weight!$AB$11,Weight!$AB$12),Weight!$AB$11)</f>
        <v>457.82652556890469</v>
      </c>
      <c r="K709">
        <f>IF(Wean!$AB$12&gt;Wean!$AB$11,BETAINV(H709,Wean!$AB$19,Wean!$AB$20,Wean!$AB$11,Wean!$AB$12),Wean!$AB$11)</f>
        <v>0.85035348137046529</v>
      </c>
      <c r="L709">
        <f>IF(Costs!$AB$12&gt;Costs!$AB$11,BETAINV(H709,Costs!$AB$19,Costs!$AB$20,Costs!$AB$11,Costs!$AB$12),Costs!$AB$11)</f>
        <v>296.85296943280628</v>
      </c>
      <c r="M709">
        <f t="shared" ref="M709:M772" si="48">I709*J709*K709-L709</f>
        <v>101.76848571735246</v>
      </c>
      <c r="N709">
        <f t="shared" si="46"/>
        <v>-484.89818094931417</v>
      </c>
      <c r="O709">
        <f t="shared" si="47"/>
        <v>0.70599999999999996</v>
      </c>
    </row>
    <row r="710" spans="7:15" x14ac:dyDescent="0.2">
      <c r="G710">
        <v>707</v>
      </c>
      <c r="H710">
        <f t="shared" si="45"/>
        <v>0.70699999999999996</v>
      </c>
      <c r="I710">
        <f>IF(Price!$AB$12&gt;Price!$AB$11,BETAINV(H710,Price!$AB$19,Price!$AB$20,Price!$AB$11,Price!$AB$12),Price!$AB$11)</f>
        <v>1.0240710469753322</v>
      </c>
      <c r="J710">
        <f>IF(Weight!$AB$12&gt;Weight!$AB$11,BETAINV(H710,Weight!$AB$19,Weight!$AB$20,Weight!$AB$11,Weight!$AB$12),Weight!$AB$11)</f>
        <v>457.86766654680861</v>
      </c>
      <c r="K710">
        <f>IF(Wean!$AB$12&gt;Wean!$AB$11,BETAINV(H710,Wean!$AB$19,Wean!$AB$20,Wean!$AB$11,Wean!$AB$12),Wean!$AB$11)</f>
        <v>0.85042185800844849</v>
      </c>
      <c r="L710">
        <f>IF(Costs!$AB$12&gt;Costs!$AB$11,BETAINV(H710,Costs!$AB$19,Costs!$AB$20,Costs!$AB$11,Costs!$AB$12),Costs!$AB$11)</f>
        <v>296.93234350934745</v>
      </c>
      <c r="M710">
        <f t="shared" si="48"/>
        <v>101.82112863732141</v>
      </c>
      <c r="N710">
        <f t="shared" si="46"/>
        <v>-484.84553802934522</v>
      </c>
      <c r="O710">
        <f t="shared" si="47"/>
        <v>0.70699999999999996</v>
      </c>
    </row>
    <row r="711" spans="7:15" x14ac:dyDescent="0.2">
      <c r="G711">
        <v>708</v>
      </c>
      <c r="H711">
        <f t="shared" si="45"/>
        <v>0.70799999999999996</v>
      </c>
      <c r="I711">
        <f>IF(Price!$AB$12&gt;Price!$AB$11,BETAINV(H711,Price!$AB$19,Price!$AB$20,Price!$AB$11,Price!$AB$12),Price!$AB$11)</f>
        <v>1.0242360359051035</v>
      </c>
      <c r="J711">
        <f>IF(Weight!$AB$12&gt;Weight!$AB$11,BETAINV(H711,Weight!$AB$19,Weight!$AB$20,Weight!$AB$11,Weight!$AB$12),Weight!$AB$11)</f>
        <v>457.90885953768753</v>
      </c>
      <c r="K711">
        <f>IF(Wean!$AB$12&gt;Wean!$AB$11,BETAINV(H711,Wean!$AB$19,Wean!$AB$20,Wean!$AB$11,Wean!$AB$12),Wean!$AB$11)</f>
        <v>0.85049035761903957</v>
      </c>
      <c r="L711">
        <f>IF(Costs!$AB$12&gt;Costs!$AB$11,BETAINV(H711,Costs!$AB$19,Costs!$AB$20,Costs!$AB$11,Costs!$AB$12),Costs!$AB$11)</f>
        <v>297.01183002199997</v>
      </c>
      <c r="M711">
        <f t="shared" si="48"/>
        <v>101.87389284764544</v>
      </c>
      <c r="N711">
        <f t="shared" si="46"/>
        <v>-484.79277381902119</v>
      </c>
      <c r="O711">
        <f t="shared" si="47"/>
        <v>0.70799999999999996</v>
      </c>
    </row>
    <row r="712" spans="7:15" x14ac:dyDescent="0.2">
      <c r="G712">
        <v>709</v>
      </c>
      <c r="H712">
        <f t="shared" si="45"/>
        <v>0.70899999999999996</v>
      </c>
      <c r="I712">
        <f>IF(Price!$AB$12&gt;Price!$AB$11,BETAINV(H712,Price!$AB$19,Price!$AB$20,Price!$AB$11,Price!$AB$12),Price!$AB$11)</f>
        <v>1.02440129161779</v>
      </c>
      <c r="J712">
        <f>IF(Weight!$AB$12&gt;Weight!$AB$11,BETAINV(H712,Weight!$AB$19,Weight!$AB$20,Weight!$AB$11,Weight!$AB$12),Weight!$AB$11)</f>
        <v>457.95010496877273</v>
      </c>
      <c r="K712">
        <f>IF(Wean!$AB$12&gt;Wean!$AB$11,BETAINV(H712,Wean!$AB$19,Wean!$AB$20,Wean!$AB$11,Wean!$AB$12),Wean!$AB$11)</f>
        <v>0.85055898105886285</v>
      </c>
      <c r="L712">
        <f>IF(Costs!$AB$12&gt;Costs!$AB$11,BETAINV(H712,Costs!$AB$19,Costs!$AB$20,Costs!$AB$11,Costs!$AB$12),Costs!$AB$11)</f>
        <v>297.09142984627783</v>
      </c>
      <c r="M712">
        <f t="shared" si="48"/>
        <v>101.9267791360794</v>
      </c>
      <c r="N712">
        <f t="shared" si="46"/>
        <v>-484.73988753058723</v>
      </c>
      <c r="O712">
        <f t="shared" si="47"/>
        <v>0.70899999999999996</v>
      </c>
    </row>
    <row r="713" spans="7:15" x14ac:dyDescent="0.2">
      <c r="G713">
        <v>710</v>
      </c>
      <c r="H713">
        <f t="shared" si="45"/>
        <v>0.71</v>
      </c>
      <c r="I713">
        <f>IF(Price!$AB$12&gt;Price!$AB$11,BETAINV(H713,Price!$AB$19,Price!$AB$20,Price!$AB$11,Price!$AB$12),Price!$AB$11)</f>
        <v>1.0245668160746642</v>
      </c>
      <c r="J713">
        <f>IF(Weight!$AB$12&gt;Weight!$AB$11,BETAINV(H713,Weight!$AB$19,Weight!$AB$20,Weight!$AB$11,Weight!$AB$12),Weight!$AB$11)</f>
        <v>457.99140327080352</v>
      </c>
      <c r="K713">
        <f>IF(Wean!$AB$12&gt;Wean!$AB$11,BETAINV(H713,Wean!$AB$19,Wean!$AB$20,Wean!$AB$11,Wean!$AB$12),Wean!$AB$11)</f>
        <v>0.85062772919221452</v>
      </c>
      <c r="L713">
        <f>IF(Costs!$AB$12&gt;Costs!$AB$11,BETAINV(H713,Costs!$AB$19,Costs!$AB$20,Costs!$AB$11,Costs!$AB$12),Costs!$AB$11)</f>
        <v>297.17114386510264</v>
      </c>
      <c r="M713">
        <f t="shared" si="48"/>
        <v>101.97978829775076</v>
      </c>
      <c r="N713">
        <f t="shared" si="46"/>
        <v>-484.68687836891587</v>
      </c>
      <c r="O713">
        <f t="shared" si="47"/>
        <v>0.71</v>
      </c>
    </row>
    <row r="714" spans="7:15" x14ac:dyDescent="0.2">
      <c r="G714">
        <v>711</v>
      </c>
      <c r="H714">
        <f t="shared" si="45"/>
        <v>0.71099999999999997</v>
      </c>
      <c r="I714">
        <f>IF(Price!$AB$12&gt;Price!$AB$11,BETAINV(H714,Price!$AB$19,Price!$AB$20,Price!$AB$11,Price!$AB$12),Price!$AB$11)</f>
        <v>1.0247326112542003</v>
      </c>
      <c r="J714">
        <f>IF(Weight!$AB$12&gt;Weight!$AB$11,BETAINV(H714,Weight!$AB$19,Weight!$AB$20,Weight!$AB$11,Weight!$AB$12),Weight!$AB$11)</f>
        <v>458.03275487807434</v>
      </c>
      <c r="K714">
        <f>IF(Wean!$AB$12&gt;Wean!$AB$11,BETAINV(H714,Wean!$AB$19,Wean!$AB$20,Wean!$AB$11,Wean!$AB$12),Wean!$AB$11)</f>
        <v>0.85069660289116378</v>
      </c>
      <c r="L714">
        <f>IF(Costs!$AB$12&gt;Costs!$AB$11,BETAINV(H714,Costs!$AB$19,Costs!$AB$20,Costs!$AB$11,Costs!$AB$12),Costs!$AB$11)</f>
        <v>297.25097296890294</v>
      </c>
      <c r="M714">
        <f t="shared" si="48"/>
        <v>102.03292113525555</v>
      </c>
      <c r="N714">
        <f t="shared" si="46"/>
        <v>-484.63374553141108</v>
      </c>
      <c r="O714">
        <f t="shared" si="47"/>
        <v>0.71099999999999997</v>
      </c>
    </row>
    <row r="715" spans="7:15" x14ac:dyDescent="0.2">
      <c r="G715">
        <v>712</v>
      </c>
      <c r="H715">
        <f t="shared" si="45"/>
        <v>0.71199999999999997</v>
      </c>
      <c r="I715">
        <f>IF(Price!$AB$12&gt;Price!$AB$11,BETAINV(H715,Price!$AB$19,Price!$AB$20,Price!$AB$11,Price!$AB$12),Price!$AB$11)</f>
        <v>1.0248986791523067</v>
      </c>
      <c r="J715">
        <f>IF(Weight!$AB$12&gt;Weight!$AB$11,BETAINV(H715,Weight!$AB$19,Weight!$AB$20,Weight!$AB$11,Weight!$AB$12),Weight!$AB$11)</f>
        <v>458.07416022848321</v>
      </c>
      <c r="K715">
        <f>IF(Wean!$AB$12&gt;Wean!$AB$11,BETAINV(H715,Wean!$AB$19,Wean!$AB$20,Wean!$AB$11,Wean!$AB$12),Wean!$AB$11)</f>
        <v>0.85076560303565663</v>
      </c>
      <c r="L715">
        <f>IF(Costs!$AB$12&gt;Costs!$AB$11,BETAINV(H715,Costs!$AB$19,Costs!$AB$20,Costs!$AB$11,Costs!$AB$12),Costs!$AB$11)</f>
        <v>297.33091805571513</v>
      </c>
      <c r="M715">
        <f t="shared" si="48"/>
        <v>102.08617845875875</v>
      </c>
      <c r="N715">
        <f t="shared" si="46"/>
        <v>-484.58048820790788</v>
      </c>
      <c r="O715">
        <f t="shared" si="47"/>
        <v>0.71199999999999997</v>
      </c>
    </row>
    <row r="716" spans="7:15" x14ac:dyDescent="0.2">
      <c r="G716">
        <v>713</v>
      </c>
      <c r="H716">
        <f t="shared" si="45"/>
        <v>0.71299999999999997</v>
      </c>
      <c r="I716">
        <f>IF(Price!$AB$12&gt;Price!$AB$11,BETAINV(H716,Price!$AB$19,Price!$AB$20,Price!$AB$11,Price!$AB$12),Price!$AB$11)</f>
        <v>1.0250650217825574</v>
      </c>
      <c r="J716">
        <f>IF(Weight!$AB$12&gt;Weight!$AB$11,BETAINV(H716,Weight!$AB$19,Weight!$AB$20,Weight!$AB$11,Weight!$AB$12),Weight!$AB$11)</f>
        <v>458.11561976358036</v>
      </c>
      <c r="K716">
        <f>IF(Wean!$AB$12&gt;Wean!$AB$11,BETAINV(H716,Wean!$AB$19,Wean!$AB$20,Wean!$AB$11,Wean!$AB$12),Wean!$AB$11)</f>
        <v>0.85083473051362024</v>
      </c>
      <c r="L716">
        <f>IF(Costs!$AB$12&gt;Costs!$AB$11,BETAINV(H716,Costs!$AB$19,Costs!$AB$20,Costs!$AB$11,Costs!$AB$12),Costs!$AB$11)</f>
        <v>297.4109800312865</v>
      </c>
      <c r="M716">
        <f t="shared" si="48"/>
        <v>102.13956108609278</v>
      </c>
      <c r="N716">
        <f t="shared" si="46"/>
        <v>-484.52710558057385</v>
      </c>
      <c r="O716">
        <f t="shared" si="47"/>
        <v>0.71299999999999997</v>
      </c>
    </row>
    <row r="717" spans="7:15" x14ac:dyDescent="0.2">
      <c r="G717">
        <v>714</v>
      </c>
      <c r="H717">
        <f t="shared" si="45"/>
        <v>0.71399999999999997</v>
      </c>
      <c r="I717">
        <f>IF(Price!$AB$12&gt;Price!$AB$11,BETAINV(H717,Price!$AB$19,Price!$AB$20,Price!$AB$11,Price!$AB$12),Price!$AB$11)</f>
        <v>1.0252316411764315</v>
      </c>
      <c r="J717">
        <f>IF(Weight!$AB$12&gt;Weight!$AB$11,BETAINV(H717,Weight!$AB$19,Weight!$AB$20,Weight!$AB$11,Weight!$AB$12),Weight!$AB$11)</f>
        <v>458.1571339286179</v>
      </c>
      <c r="K717">
        <f>IF(Wean!$AB$12&gt;Wean!$AB$11,BETAINV(H717,Wean!$AB$19,Wean!$AB$20,Wean!$AB$11,Wean!$AB$12),Wean!$AB$11)</f>
        <v>0.85090398622106989</v>
      </c>
      <c r="L717">
        <f>IF(Costs!$AB$12&gt;Costs!$AB$11,BETAINV(H717,Costs!$AB$19,Costs!$AB$20,Costs!$AB$11,Costs!$AB$12),Costs!$AB$11)</f>
        <v>297.49115980917918</v>
      </c>
      <c r="M717">
        <f t="shared" si="48"/>
        <v>102.19306984286067</v>
      </c>
      <c r="N717">
        <f t="shared" si="46"/>
        <v>-484.47359682380596</v>
      </c>
      <c r="O717">
        <f t="shared" si="47"/>
        <v>0.71399999999999997</v>
      </c>
    </row>
    <row r="718" spans="7:15" x14ac:dyDescent="0.2">
      <c r="G718">
        <v>715</v>
      </c>
      <c r="H718">
        <f t="shared" si="45"/>
        <v>0.71499999999999997</v>
      </c>
      <c r="I718">
        <f>IF(Price!$AB$12&gt;Price!$AB$11,BETAINV(H718,Price!$AB$19,Price!$AB$20,Price!$AB$11,Price!$AB$12),Price!$AB$11)</f>
        <v>1.025398539383553</v>
      </c>
      <c r="J718">
        <f>IF(Weight!$AB$12&gt;Weight!$AB$11,BETAINV(H718,Weight!$AB$19,Weight!$AB$20,Weight!$AB$11,Weight!$AB$12),Weight!$AB$11)</f>
        <v>458.19870317260046</v>
      </c>
      <c r="K718">
        <f>IF(Wean!$AB$12&gt;Wean!$AB$11,BETAINV(H718,Wean!$AB$19,Wean!$AB$20,Wean!$AB$11,Wean!$AB$12),Wean!$AB$11)</f>
        <v>0.85097337106221704</v>
      </c>
      <c r="L718">
        <f>IF(Costs!$AB$12&gt;Costs!$AB$11,BETAINV(H718,Costs!$AB$19,Costs!$AB$20,Costs!$AB$11,Costs!$AB$12),Costs!$AB$11)</f>
        <v>297.57145831087632</v>
      </c>
      <c r="M718">
        <f t="shared" si="48"/>
        <v>102.24670556253915</v>
      </c>
      <c r="N718">
        <f t="shared" si="46"/>
        <v>-484.41996110412748</v>
      </c>
      <c r="O718">
        <f t="shared" si="47"/>
        <v>0.71499999999999997</v>
      </c>
    </row>
    <row r="719" spans="7:15" x14ac:dyDescent="0.2">
      <c r="G719">
        <v>716</v>
      </c>
      <c r="H719">
        <f t="shared" si="45"/>
        <v>0.71599999999999997</v>
      </c>
      <c r="I719">
        <f>IF(Price!$AB$12&gt;Price!$AB$11,BETAINV(H719,Price!$AB$19,Price!$AB$20,Price!$AB$11,Price!$AB$12),Price!$AB$11)</f>
        <v>1.0255657184719373</v>
      </c>
      <c r="J719">
        <f>IF(Weight!$AB$12&gt;Weight!$AB$11,BETAINV(H719,Weight!$AB$19,Weight!$AB$20,Weight!$AB$11,Weight!$AB$12),Weight!$AB$11)</f>
        <v>458.24032794833647</v>
      </c>
      <c r="K719">
        <f>IF(Wean!$AB$12&gt;Wean!$AB$11,BETAINV(H719,Wean!$AB$19,Wean!$AB$20,Wean!$AB$11,Wean!$AB$12),Wean!$AB$11)</f>
        <v>0.85104288594957977</v>
      </c>
      <c r="L719">
        <f>IF(Costs!$AB$12&gt;Costs!$AB$11,BETAINV(H719,Costs!$AB$19,Costs!$AB$20,Costs!$AB$11,Costs!$AB$12),Costs!$AB$11)</f>
        <v>297.65187646588976</v>
      </c>
      <c r="M719">
        <f t="shared" si="48"/>
        <v>102.3004690865842</v>
      </c>
      <c r="N719">
        <f t="shared" si="46"/>
        <v>-484.36619758008243</v>
      </c>
      <c r="O719">
        <f t="shared" si="47"/>
        <v>0.71599999999999997</v>
      </c>
    </row>
    <row r="720" spans="7:15" x14ac:dyDescent="0.2">
      <c r="G720">
        <v>717</v>
      </c>
      <c r="H720">
        <f t="shared" si="45"/>
        <v>0.71699999999999997</v>
      </c>
      <c r="I720">
        <f>IF(Price!$AB$12&gt;Price!$AB$11,BETAINV(H720,Price!$AB$19,Price!$AB$20,Price!$AB$11,Price!$AB$12),Price!$AB$11)</f>
        <v>1.0257331805282401</v>
      </c>
      <c r="J720">
        <f>IF(Weight!$AB$12&gt;Weight!$AB$11,BETAINV(H720,Weight!$AB$19,Weight!$AB$20,Weight!$AB$11,Weight!$AB$12),Weight!$AB$11)</f>
        <v>458.28200871249015</v>
      </c>
      <c r="K720">
        <f>IF(Wean!$AB$12&gt;Wean!$AB$11,BETAINV(H720,Wean!$AB$19,Wean!$AB$20,Wean!$AB$11,Wean!$AB$12),Wean!$AB$11)</f>
        <v>0.85111253180409485</v>
      </c>
      <c r="L720">
        <f>IF(Costs!$AB$12&gt;Costs!$AB$11,BETAINV(H720,Costs!$AB$19,Costs!$AB$20,Costs!$AB$11,Costs!$AB$12),Costs!$AB$11)</f>
        <v>297.73241521186981</v>
      </c>
      <c r="M720">
        <f t="shared" si="48"/>
        <v>102.35436126453806</v>
      </c>
      <c r="N720">
        <f t="shared" si="46"/>
        <v>-484.31230540212857</v>
      </c>
      <c r="O720">
        <f t="shared" si="47"/>
        <v>0.71699999999999997</v>
      </c>
    </row>
    <row r="721" spans="7:15" x14ac:dyDescent="0.2">
      <c r="G721">
        <v>718</v>
      </c>
      <c r="H721">
        <f t="shared" si="45"/>
        <v>0.71799999999999997</v>
      </c>
      <c r="I721">
        <f>IF(Price!$AB$12&gt;Price!$AB$11,BETAINV(H721,Price!$AB$19,Price!$AB$20,Price!$AB$11,Price!$AB$12),Price!$AB$11)</f>
        <v>1.0259009276580111</v>
      </c>
      <c r="J721">
        <f>IF(Weight!$AB$12&gt;Weight!$AB$11,BETAINV(H721,Weight!$AB$19,Weight!$AB$20,Weight!$AB$11,Weight!$AB$12),Weight!$AB$11)</f>
        <v>458.32374592563457</v>
      </c>
      <c r="K721">
        <f>IF(Wean!$AB$12&gt;Wean!$AB$11,BETAINV(H721,Wean!$AB$19,Wean!$AB$20,Wean!$AB$11,Wean!$AB$12),Wean!$AB$11)</f>
        <v>0.85118230955523111</v>
      </c>
      <c r="L721">
        <f>IF(Costs!$AB$12&gt;Costs!$AB$11,BETAINV(H721,Costs!$AB$19,Costs!$AB$20,Costs!$AB$11,Costs!$AB$12),Costs!$AB$11)</f>
        <v>297.81307549471626</v>
      </c>
      <c r="M721">
        <f t="shared" si="48"/>
        <v>102.40838295413806</v>
      </c>
      <c r="N721">
        <f t="shared" si="46"/>
        <v>-484.25828371252857</v>
      </c>
      <c r="O721">
        <f t="shared" si="47"/>
        <v>0.71799999999999997</v>
      </c>
    </row>
    <row r="722" spans="7:15" x14ac:dyDescent="0.2">
      <c r="G722">
        <v>719</v>
      </c>
      <c r="H722">
        <f t="shared" si="45"/>
        <v>0.71899999999999997</v>
      </c>
      <c r="I722">
        <f>IF(Price!$AB$12&gt;Price!$AB$11,BETAINV(H722,Price!$AB$19,Price!$AB$20,Price!$AB$11,Price!$AB$12),Price!$AB$11)</f>
        <v>1.0260689619859518</v>
      </c>
      <c r="J722">
        <f>IF(Weight!$AB$12&gt;Weight!$AB$11,BETAINV(H722,Weight!$AB$19,Weight!$AB$20,Weight!$AB$11,Weight!$AB$12),Weight!$AB$11)</f>
        <v>458.36554005230551</v>
      </c>
      <c r="K722">
        <f>IF(Wean!$AB$12&gt;Wean!$AB$11,BETAINV(H722,Wean!$AB$19,Wean!$AB$20,Wean!$AB$11,Wean!$AB$12),Wean!$AB$11)</f>
        <v>0.85125222014110569</v>
      </c>
      <c r="L722">
        <f>IF(Costs!$AB$12&gt;Costs!$AB$11,BETAINV(H722,Costs!$AB$19,Costs!$AB$20,Costs!$AB$11,Costs!$AB$12),Costs!$AB$11)</f>
        <v>297.8938582686917</v>
      </c>
      <c r="M722">
        <f t="shared" si="48"/>
        <v>102.46253502142793</v>
      </c>
      <c r="N722">
        <f t="shared" si="46"/>
        <v>-484.2041316452387</v>
      </c>
      <c r="O722">
        <f t="shared" si="47"/>
        <v>0.71899999999999997</v>
      </c>
    </row>
    <row r="723" spans="7:15" x14ac:dyDescent="0.2">
      <c r="G723">
        <v>720</v>
      </c>
      <c r="H723">
        <f t="shared" si="45"/>
        <v>0.72</v>
      </c>
      <c r="I723">
        <f>IF(Price!$AB$12&gt;Price!$AB$11,BETAINV(H723,Price!$AB$19,Price!$AB$20,Price!$AB$11,Price!$AB$12),Price!$AB$11)</f>
        <v>1.0262372856561777</v>
      </c>
      <c r="J723">
        <f>IF(Weight!$AB$12&gt;Weight!$AB$11,BETAINV(H723,Weight!$AB$19,Weight!$AB$20,Weight!$AB$11,Weight!$AB$12),Weight!$AB$11)</f>
        <v>458.40739156105627</v>
      </c>
      <c r="K723">
        <f>IF(Wean!$AB$12&gt;Wean!$AB$11,BETAINV(H723,Wean!$AB$19,Wean!$AB$20,Wean!$AB$11,Wean!$AB$12),Wean!$AB$11)</f>
        <v>0.85132226450860171</v>
      </c>
      <c r="L723">
        <f>IF(Costs!$AB$12&gt;Costs!$AB$11,BETAINV(H723,Costs!$AB$19,Costs!$AB$20,Costs!$AB$11,Costs!$AB$12),Costs!$AB$11)</f>
        <v>297.97476449653664</v>
      </c>
      <c r="M723">
        <f t="shared" si="48"/>
        <v>102.51681834086986</v>
      </c>
      <c r="N723">
        <f t="shared" si="46"/>
        <v>-484.14984832579677</v>
      </c>
      <c r="O723">
        <f t="shared" si="47"/>
        <v>0.72</v>
      </c>
    </row>
    <row r="724" spans="7:15" x14ac:dyDescent="0.2">
      <c r="G724">
        <v>721</v>
      </c>
      <c r="H724">
        <f t="shared" si="45"/>
        <v>0.72099999999999997</v>
      </c>
      <c r="I724">
        <f>IF(Price!$AB$12&gt;Price!$AB$11,BETAINV(H724,Price!$AB$19,Price!$AB$20,Price!$AB$11,Price!$AB$12),Price!$AB$11)</f>
        <v>1.0264059008324846</v>
      </c>
      <c r="J724">
        <f>IF(Weight!$AB$12&gt;Weight!$AB$11,BETAINV(H724,Weight!$AB$19,Weight!$AB$20,Weight!$AB$11,Weight!$AB$12),Weight!$AB$11)</f>
        <v>458.44930092451318</v>
      </c>
      <c r="K724">
        <f>IF(Wean!$AB$12&gt;Wean!$AB$11,BETAINV(H724,Wean!$AB$19,Wean!$AB$20,Wean!$AB$11,Wean!$AB$12),Wean!$AB$11)</f>
        <v>0.85139244361348754</v>
      </c>
      <c r="L724">
        <f>IF(Costs!$AB$12&gt;Costs!$AB$11,BETAINV(H724,Costs!$AB$19,Costs!$AB$20,Costs!$AB$11,Costs!$AB$12),Costs!$AB$11)</f>
        <v>298.05579514958629</v>
      </c>
      <c r="M724">
        <f t="shared" si="48"/>
        <v>102.57123379545942</v>
      </c>
      <c r="N724">
        <f t="shared" si="46"/>
        <v>-484.09543287120721</v>
      </c>
      <c r="O724">
        <f t="shared" si="47"/>
        <v>0.72099999999999997</v>
      </c>
    </row>
    <row r="725" spans="7:15" x14ac:dyDescent="0.2">
      <c r="G725">
        <v>722</v>
      </c>
      <c r="H725">
        <f t="shared" si="45"/>
        <v>0.72199999999999998</v>
      </c>
      <c r="I725">
        <f>IF(Price!$AB$12&gt;Price!$AB$11,BETAINV(H725,Price!$AB$19,Price!$AB$20,Price!$AB$11,Price!$AB$12),Price!$AB$11)</f>
        <v>1.0265748096986205</v>
      </c>
      <c r="J725">
        <f>IF(Weight!$AB$12&gt;Weight!$AB$11,BETAINV(H725,Weight!$AB$19,Weight!$AB$20,Weight!$AB$11,Weight!$AB$12),Weight!$AB$11)</f>
        <v>458.49126861943222</v>
      </c>
      <c r="K725">
        <f>IF(Wean!$AB$12&gt;Wean!$AB$11,BETAINV(H725,Wean!$AB$19,Wean!$AB$20,Wean!$AB$11,Wean!$AB$12),Wean!$AB$11)</f>
        <v>0.8514627584205392</v>
      </c>
      <c r="L725">
        <f>IF(Costs!$AB$12&gt;Costs!$AB$11,BETAINV(H725,Costs!$AB$19,Costs!$AB$20,Costs!$AB$11,Costs!$AB$12),Costs!$AB$11)</f>
        <v>298.13695120788969</v>
      </c>
      <c r="M725">
        <f t="shared" si="48"/>
        <v>102.62578227684207</v>
      </c>
      <c r="N725">
        <f t="shared" si="46"/>
        <v>-484.04088438982456</v>
      </c>
      <c r="O725">
        <f t="shared" si="47"/>
        <v>0.72199999999999998</v>
      </c>
    </row>
    <row r="726" spans="7:15" x14ac:dyDescent="0.2">
      <c r="G726">
        <v>723</v>
      </c>
      <c r="H726">
        <f t="shared" si="45"/>
        <v>0.72299999999999998</v>
      </c>
      <c r="I726">
        <f>IF(Price!$AB$12&gt;Price!$AB$11,BETAINV(H726,Price!$AB$19,Price!$AB$20,Price!$AB$11,Price!$AB$12),Price!$AB$11)</f>
        <v>1.0267440144585596</v>
      </c>
      <c r="J726">
        <f>IF(Weight!$AB$12&gt;Weight!$AB$11,BETAINV(H726,Weight!$AB$19,Weight!$AB$20,Weight!$AB$11,Weight!$AB$12),Weight!$AB$11)</f>
        <v>458.53329512675657</v>
      </c>
      <c r="K726">
        <f>IF(Wean!$AB$12&gt;Wean!$AB$11,BETAINV(H726,Wean!$AB$19,Wean!$AB$20,Wean!$AB$11,Wean!$AB$12),Wean!$AB$11)</f>
        <v>0.85153320990366377</v>
      </c>
      <c r="L726">
        <f>IF(Costs!$AB$12&gt;Costs!$AB$11,BETAINV(H726,Costs!$AB$19,Costs!$AB$20,Costs!$AB$11,Costs!$AB$12),Costs!$AB$11)</f>
        <v>298.2182336603305</v>
      </c>
      <c r="M726">
        <f t="shared" si="48"/>
        <v>102.68046468543173</v>
      </c>
      <c r="N726">
        <f t="shared" si="46"/>
        <v>-483.9862019812349</v>
      </c>
      <c r="O726">
        <f t="shared" si="47"/>
        <v>0.72299999999999998</v>
      </c>
    </row>
    <row r="727" spans="7:15" x14ac:dyDescent="0.2">
      <c r="G727">
        <v>724</v>
      </c>
      <c r="H727">
        <f t="shared" si="45"/>
        <v>0.72399999999999998</v>
      </c>
      <c r="I727">
        <f>IF(Price!$AB$12&gt;Price!$AB$11,BETAINV(H727,Price!$AB$19,Price!$AB$20,Price!$AB$11,Price!$AB$12),Price!$AB$11)</f>
        <v>1.0269135173367843</v>
      </c>
      <c r="J727">
        <f>IF(Weight!$AB$12&gt;Weight!$AB$11,BETAINV(H727,Weight!$AB$19,Weight!$AB$20,Weight!$AB$11,Weight!$AB$12),Weight!$AB$11)</f>
        <v>458.57538093167511</v>
      </c>
      <c r="K727">
        <f>IF(Wean!$AB$12&gt;Wean!$AB$11,BETAINV(H727,Wean!$AB$19,Wean!$AB$20,Wean!$AB$11,Wean!$AB$12),Wean!$AB$11)</f>
        <v>0.85160379904602534</v>
      </c>
      <c r="L727">
        <f>IF(Costs!$AB$12&gt;Costs!$AB$11,BETAINV(H727,Costs!$AB$19,Costs!$AB$20,Costs!$AB$11,Costs!$AB$12),Costs!$AB$11)</f>
        <v>298.29964350475018</v>
      </c>
      <c r="M727">
        <f t="shared" si="48"/>
        <v>102.73528193053124</v>
      </c>
      <c r="N727">
        <f t="shared" si="46"/>
        <v>-483.93138473613539</v>
      </c>
      <c r="O727">
        <f t="shared" si="47"/>
        <v>0.72399999999999998</v>
      </c>
    </row>
    <row r="728" spans="7:15" x14ac:dyDescent="0.2">
      <c r="G728">
        <v>725</v>
      </c>
      <c r="H728">
        <f t="shared" si="45"/>
        <v>0.72499999999999998</v>
      </c>
      <c r="I728">
        <f>IF(Price!$AB$12&gt;Price!$AB$11,BETAINV(H728,Price!$AB$19,Price!$AB$20,Price!$AB$11,Price!$AB$12),Price!$AB$11)</f>
        <v>1.027083320578569</v>
      </c>
      <c r="J728">
        <f>IF(Weight!$AB$12&gt;Weight!$AB$11,BETAINV(H728,Weight!$AB$19,Weight!$AB$20,Weight!$AB$11,Weight!$AB$12),Weight!$AB$11)</f>
        <v>458.61752652368187</v>
      </c>
      <c r="K728">
        <f>IF(Wean!$AB$12&gt;Wean!$AB$11,BETAINV(H728,Wean!$AB$19,Wean!$AB$20,Wean!$AB$11,Wean!$AB$12),Wean!$AB$11)</f>
        <v>0.85167452684017309</v>
      </c>
      <c r="L728">
        <f>IF(Costs!$AB$12&gt;Costs!$AB$11,BETAINV(H728,Costs!$AB$19,Costs!$AB$20,Costs!$AB$11,Costs!$AB$12),Costs!$AB$11)</f>
        <v>298.38118174807266</v>
      </c>
      <c r="M728">
        <f t="shared" si="48"/>
        <v>102.79023493045526</v>
      </c>
      <c r="N728">
        <f t="shared" si="46"/>
        <v>-483.87643173621137</v>
      </c>
      <c r="O728">
        <f t="shared" si="47"/>
        <v>0.72499999999999998</v>
      </c>
    </row>
    <row r="729" spans="7:15" x14ac:dyDescent="0.2">
      <c r="G729">
        <v>726</v>
      </c>
      <c r="H729">
        <f t="shared" si="45"/>
        <v>0.72599999999999998</v>
      </c>
      <c r="I729">
        <f>IF(Price!$AB$12&gt;Price!$AB$11,BETAINV(H729,Price!$AB$19,Price!$AB$20,Price!$AB$11,Price!$AB$12),Price!$AB$11)</f>
        <v>1.0272534264502708</v>
      </c>
      <c r="J729">
        <f>IF(Weight!$AB$12&gt;Weight!$AB$11,BETAINV(H729,Weight!$AB$19,Weight!$AB$20,Weight!$AB$11,Weight!$AB$12),Weight!$AB$11)</f>
        <v>458.65973239663634</v>
      </c>
      <c r="K729">
        <f>IF(Wean!$AB$12&gt;Wean!$AB$11,BETAINV(H729,Wean!$AB$19,Wean!$AB$20,Wean!$AB$11,Wean!$AB$12),Wean!$AB$11)</f>
        <v>0.85174539428817175</v>
      </c>
      <c r="L729">
        <f>IF(Costs!$AB$12&gt;Costs!$AB$11,BETAINV(H729,Costs!$AB$19,Costs!$AB$20,Costs!$AB$11,Costs!$AB$12),Costs!$AB$11)</f>
        <v>298.46284940643199</v>
      </c>
      <c r="M729">
        <f t="shared" si="48"/>
        <v>102.84532461265479</v>
      </c>
      <c r="N729">
        <f t="shared" si="46"/>
        <v>-483.82134205401184</v>
      </c>
      <c r="O729">
        <f t="shared" si="47"/>
        <v>0.72599999999999998</v>
      </c>
    </row>
    <row r="730" spans="7:15" x14ac:dyDescent="0.2">
      <c r="G730">
        <v>727</v>
      </c>
      <c r="H730">
        <f t="shared" si="45"/>
        <v>0.72699999999999998</v>
      </c>
      <c r="I730">
        <f>IF(Price!$AB$12&gt;Price!$AB$11,BETAINV(H730,Price!$AB$19,Price!$AB$20,Price!$AB$11,Price!$AB$12),Price!$AB$11)</f>
        <v>1.0274238372396247</v>
      </c>
      <c r="J730">
        <f>IF(Weight!$AB$12&gt;Weight!$AB$11,BETAINV(H730,Weight!$AB$19,Weight!$AB$20,Weight!$AB$11,Weight!$AB$12),Weight!$AB$11)</f>
        <v>458.70199904882526</v>
      </c>
      <c r="K730">
        <f>IF(Wean!$AB$12&gt;Wean!$AB$11,BETAINV(H730,Wean!$AB$19,Wean!$AB$20,Wean!$AB$11,Wean!$AB$12),Wean!$AB$11)</f>
        <v>0.85181640240173373</v>
      </c>
      <c r="L730">
        <f>IF(Costs!$AB$12&gt;Costs!$AB$11,BETAINV(H730,Costs!$AB$19,Costs!$AB$20,Costs!$AB$11,Costs!$AB$12),Costs!$AB$11)</f>
        <v>298.54464750530116</v>
      </c>
      <c r="M730">
        <f t="shared" si="48"/>
        <v>102.90055191384477</v>
      </c>
      <c r="N730">
        <f t="shared" si="46"/>
        <v>-483.76611475282186</v>
      </c>
      <c r="O730">
        <f t="shared" si="47"/>
        <v>0.72699999999999998</v>
      </c>
    </row>
    <row r="731" spans="7:15" x14ac:dyDescent="0.2">
      <c r="G731">
        <v>728</v>
      </c>
      <c r="H731">
        <f t="shared" si="45"/>
        <v>0.72799999999999998</v>
      </c>
      <c r="I731">
        <f>IF(Price!$AB$12&gt;Price!$AB$11,BETAINV(H731,Price!$AB$19,Price!$AB$20,Price!$AB$11,Price!$AB$12),Price!$AB$11)</f>
        <v>1.0275945552560424</v>
      </c>
      <c r="J731">
        <f>IF(Weight!$AB$12&gt;Weight!$AB$11,BETAINV(H731,Weight!$AB$19,Weight!$AB$20,Weight!$AB$11,Weight!$AB$12),Weight!$AB$11)</f>
        <v>458.74432698302485</v>
      </c>
      <c r="K731">
        <f>IF(Wean!$AB$12&gt;Wean!$AB$11,BETAINV(H731,Wean!$AB$19,Wean!$AB$20,Wean!$AB$11,Wean!$AB$12),Wean!$AB$11)</f>
        <v>0.85188755220235457</v>
      </c>
      <c r="L731">
        <f>IF(Costs!$AB$12&gt;Costs!$AB$11,BETAINV(H731,Costs!$AB$19,Costs!$AB$20,Costs!$AB$11,Costs!$AB$12),Costs!$AB$11)</f>
        <v>298.62657707962421</v>
      </c>
      <c r="M731">
        <f t="shared" si="48"/>
        <v>102.95591778013232</v>
      </c>
      <c r="N731">
        <f t="shared" si="46"/>
        <v>-483.7107488865343</v>
      </c>
      <c r="O731">
        <f t="shared" si="47"/>
        <v>0.72799999999999998</v>
      </c>
    </row>
    <row r="732" spans="7:15" x14ac:dyDescent="0.2">
      <c r="G732">
        <v>729</v>
      </c>
      <c r="H732">
        <f t="shared" si="45"/>
        <v>0.72899999999999998</v>
      </c>
      <c r="I732">
        <f>IF(Price!$AB$12&gt;Price!$AB$11,BETAINV(H732,Price!$AB$19,Price!$AB$20,Price!$AB$11,Price!$AB$12),Price!$AB$11)</f>
        <v>1.0277655828309185</v>
      </c>
      <c r="J732">
        <f>IF(Weight!$AB$12&gt;Weight!$AB$11,BETAINV(H732,Weight!$AB$19,Weight!$AB$20,Weight!$AB$11,Weight!$AB$12),Weight!$AB$11)</f>
        <v>458.78671670656468</v>
      </c>
      <c r="K732">
        <f>IF(Wean!$AB$12&gt;Wean!$AB$11,BETAINV(H732,Wean!$AB$19,Wean!$AB$20,Wean!$AB$11,Wean!$AB$12),Wean!$AB$11)</f>
        <v>0.85195884472144956</v>
      </c>
      <c r="L732">
        <f>IF(Costs!$AB$12&gt;Costs!$AB$11,BETAINV(H732,Costs!$AB$19,Costs!$AB$20,Costs!$AB$11,Costs!$AB$12),Costs!$AB$11)</f>
        <v>298.70863917394973</v>
      </c>
      <c r="M732">
        <f t="shared" si="48"/>
        <v>103.01142316714925</v>
      </c>
      <c r="N732">
        <f t="shared" si="46"/>
        <v>-483.65524349951738</v>
      </c>
      <c r="O732">
        <f t="shared" si="47"/>
        <v>0.72899999999999998</v>
      </c>
    </row>
    <row r="733" spans="7:15" x14ac:dyDescent="0.2">
      <c r="G733">
        <v>730</v>
      </c>
      <c r="H733">
        <f t="shared" si="45"/>
        <v>0.73</v>
      </c>
      <c r="I733">
        <f>IF(Price!$AB$12&gt;Price!$AB$11,BETAINV(H733,Price!$AB$19,Price!$AB$20,Price!$AB$11,Price!$AB$12),Price!$AB$11)</f>
        <v>1.0279369223179413</v>
      </c>
      <c r="J733">
        <f>IF(Weight!$AB$12&gt;Weight!$AB$11,BETAINV(H733,Weight!$AB$19,Weight!$AB$20,Weight!$AB$11,Weight!$AB$12),Weight!$AB$11)</f>
        <v>458.8291687313922</v>
      </c>
      <c r="K733">
        <f>IF(Wean!$AB$12&gt;Wean!$AB$11,BETAINV(H733,Wean!$AB$19,Wean!$AB$20,Wean!$AB$11,Wean!$AB$12),Wean!$AB$11)</f>
        <v>0.85203028100049349</v>
      </c>
      <c r="L733">
        <f>IF(Costs!$AB$12&gt;Costs!$AB$11,BETAINV(H733,Costs!$AB$19,Costs!$AB$20,Costs!$AB$11,Costs!$AB$12),Costs!$AB$11)</f>
        <v>298.79083484256699</v>
      </c>
      <c r="M733">
        <f t="shared" si="48"/>
        <v>103.06706904018523</v>
      </c>
      <c r="N733">
        <f t="shared" si="46"/>
        <v>-483.5995976264814</v>
      </c>
      <c r="O733">
        <f t="shared" si="47"/>
        <v>0.73</v>
      </c>
    </row>
    <row r="734" spans="7:15" x14ac:dyDescent="0.2">
      <c r="G734">
        <v>731</v>
      </c>
      <c r="H734">
        <f t="shared" si="45"/>
        <v>0.73099999999999998</v>
      </c>
      <c r="I734">
        <f>IF(Price!$AB$12&gt;Price!$AB$11,BETAINV(H734,Price!$AB$19,Price!$AB$20,Price!$AB$11,Price!$AB$12),Price!$AB$11)</f>
        <v>1.0281085760934077</v>
      </c>
      <c r="J734">
        <f>IF(Weight!$AB$12&gt;Weight!$AB$11,BETAINV(H734,Weight!$AB$19,Weight!$AB$20,Weight!$AB$11,Weight!$AB$12),Weight!$AB$11)</f>
        <v>458.87168357413856</v>
      </c>
      <c r="K734">
        <f>IF(Wean!$AB$12&gt;Wean!$AB$11,BETAINV(H734,Wean!$AB$19,Wean!$AB$20,Wean!$AB$11,Wean!$AB$12),Wean!$AB$11)</f>
        <v>0.8521018620911629</v>
      </c>
      <c r="L734">
        <f>IF(Costs!$AB$12&gt;Costs!$AB$11,BETAINV(H734,Costs!$AB$19,Costs!$AB$20,Costs!$AB$11,Costs!$AB$12),Costs!$AB$11)</f>
        <v>298.87316514964465</v>
      </c>
      <c r="M734">
        <f t="shared" si="48"/>
        <v>103.12285637432399</v>
      </c>
      <c r="N734">
        <f t="shared" si="46"/>
        <v>-483.54381029234264</v>
      </c>
      <c r="O734">
        <f t="shared" si="47"/>
        <v>0.73099999999999998</v>
      </c>
    </row>
    <row r="735" spans="7:15" x14ac:dyDescent="0.2">
      <c r="G735">
        <v>732</v>
      </c>
      <c r="H735">
        <f t="shared" si="45"/>
        <v>0.73199999999999998</v>
      </c>
      <c r="I735">
        <f>IF(Price!$AB$12&gt;Price!$AB$11,BETAINV(H735,Price!$AB$19,Price!$AB$20,Price!$AB$11,Price!$AB$12),Price!$AB$11)</f>
        <v>1.0282805465565454</v>
      </c>
      <c r="J735">
        <f>IF(Weight!$AB$12&gt;Weight!$AB$11,BETAINV(H735,Weight!$AB$19,Weight!$AB$20,Weight!$AB$11,Weight!$AB$12),Weight!$AB$11)</f>
        <v>458.91426175618562</v>
      </c>
      <c r="K735">
        <f>IF(Wean!$AB$12&gt;Wean!$AB$11,BETAINV(H735,Wean!$AB$19,Wean!$AB$20,Wean!$AB$11,Wean!$AB$12),Wean!$AB$11)</f>
        <v>0.85217358905548013</v>
      </c>
      <c r="L735">
        <f>IF(Costs!$AB$12&gt;Costs!$AB$11,BETAINV(H735,Costs!$AB$19,Costs!$AB$20,Costs!$AB$11,Costs!$AB$12),Costs!$AB$11)</f>
        <v>298.95563116937154</v>
      </c>
      <c r="M735">
        <f t="shared" si="48"/>
        <v>103.17878615458204</v>
      </c>
      <c r="N735">
        <f t="shared" si="46"/>
        <v>-483.48788051208459</v>
      </c>
      <c r="O735">
        <f t="shared" si="47"/>
        <v>0.73199999999999998</v>
      </c>
    </row>
    <row r="736" spans="7:15" x14ac:dyDescent="0.2">
      <c r="G736">
        <v>733</v>
      </c>
      <c r="H736">
        <f t="shared" si="45"/>
        <v>0.73299999999999998</v>
      </c>
      <c r="I736">
        <f>IF(Price!$AB$12&gt;Price!$AB$11,BETAINV(H736,Price!$AB$19,Price!$AB$20,Price!$AB$11,Price!$AB$12),Price!$AB$11)</f>
        <v>1.0284528361298408</v>
      </c>
      <c r="J736">
        <f>IF(Weight!$AB$12&gt;Weight!$AB$11,BETAINV(H736,Weight!$AB$19,Weight!$AB$20,Weight!$AB$11,Weight!$AB$12),Weight!$AB$11)</f>
        <v>458.95690380373412</v>
      </c>
      <c r="K736">
        <f>IF(Wean!$AB$12&gt;Wean!$AB$11,BETAINV(H736,Wean!$AB$19,Wean!$AB$20,Wean!$AB$11,Wean!$AB$12),Wean!$AB$11)</f>
        <v>0.85224546296596104</v>
      </c>
      <c r="L736">
        <f>IF(Costs!$AB$12&gt;Costs!$AB$11,BETAINV(H736,Costs!$AB$19,Costs!$AB$20,Costs!$AB$11,Costs!$AB$12),Costs!$AB$11)</f>
        <v>299.03823398610007</v>
      </c>
      <c r="M736">
        <f t="shared" si="48"/>
        <v>103.23485937605017</v>
      </c>
      <c r="N736">
        <f t="shared" si="46"/>
        <v>-483.43180729061646</v>
      </c>
      <c r="O736">
        <f t="shared" si="47"/>
        <v>0.73299999999999998</v>
      </c>
    </row>
    <row r="737" spans="7:15" x14ac:dyDescent="0.2">
      <c r="G737">
        <v>734</v>
      </c>
      <c r="H737">
        <f t="shared" si="45"/>
        <v>0.73399999999999999</v>
      </c>
      <c r="I737">
        <f>IF(Price!$AB$12&gt;Price!$AB$11,BETAINV(H737,Price!$AB$19,Price!$AB$20,Price!$AB$11,Price!$AB$12),Price!$AB$11)</f>
        <v>1.0286254472593699</v>
      </c>
      <c r="J737">
        <f>IF(Weight!$AB$12&gt;Weight!$AB$11,BETAINV(H737,Weight!$AB$19,Weight!$AB$20,Weight!$AB$11,Weight!$AB$12),Weight!$AB$11)</f>
        <v>458.99961024787285</v>
      </c>
      <c r="K737">
        <f>IF(Wean!$AB$12&gt;Wean!$AB$11,BETAINV(H737,Wean!$AB$19,Wean!$AB$20,Wean!$AB$11,Wean!$AB$12),Wean!$AB$11)</f>
        <v>0.85231748490576387</v>
      </c>
      <c r="L737">
        <f>IF(Costs!$AB$12&gt;Costs!$AB$11,BETAINV(H737,Costs!$AB$19,Costs!$AB$20,Costs!$AB$11,Costs!$AB$12),Costs!$AB$11)</f>
        <v>299.12097469449202</v>
      </c>
      <c r="M737">
        <f t="shared" si="48"/>
        <v>103.29107704403606</v>
      </c>
      <c r="N737">
        <f t="shared" si="46"/>
        <v>-483.37558962263057</v>
      </c>
      <c r="O737">
        <f t="shared" si="47"/>
        <v>0.73399999999999999</v>
      </c>
    </row>
    <row r="738" spans="7:15" x14ac:dyDescent="0.2">
      <c r="G738">
        <v>735</v>
      </c>
      <c r="H738">
        <f t="shared" si="45"/>
        <v>0.73499999999999999</v>
      </c>
      <c r="I738">
        <f>IF(Price!$AB$12&gt;Price!$AB$11,BETAINV(H738,Price!$AB$19,Price!$AB$20,Price!$AB$11,Price!$AB$12),Price!$AB$11)</f>
        <v>1.0287983824151392</v>
      </c>
      <c r="J738">
        <f>IF(Weight!$AB$12&gt;Weight!$AB$11,BETAINV(H738,Weight!$AB$19,Weight!$AB$20,Weight!$AB$11,Weight!$AB$12),Weight!$AB$11)</f>
        <v>459.04238162464924</v>
      </c>
      <c r="K738">
        <f>IF(Wean!$AB$12&gt;Wean!$AB$11,BETAINV(H738,Wean!$AB$19,Wean!$AB$20,Wean!$AB$11,Wean!$AB$12),Wean!$AB$11)</f>
        <v>0.85238965596884231</v>
      </c>
      <c r="L738">
        <f>IF(Costs!$AB$12&gt;Costs!$AB$11,BETAINV(H738,Costs!$AB$19,Costs!$AB$20,Costs!$AB$11,Costs!$AB$12),Costs!$AB$11)</f>
        <v>299.20385439966719</v>
      </c>
      <c r="M738">
        <f t="shared" si="48"/>
        <v>103.34744017421133</v>
      </c>
      <c r="N738">
        <f t="shared" si="46"/>
        <v>-483.3192264924553</v>
      </c>
      <c r="O738">
        <f t="shared" si="47"/>
        <v>0.73499999999999999</v>
      </c>
    </row>
    <row r="739" spans="7:15" x14ac:dyDescent="0.2">
      <c r="G739">
        <v>736</v>
      </c>
      <c r="H739">
        <f t="shared" si="45"/>
        <v>0.73599999999999999</v>
      </c>
      <c r="I739">
        <f>IF(Price!$AB$12&gt;Price!$AB$11,BETAINV(H739,Price!$AB$19,Price!$AB$20,Price!$AB$11,Price!$AB$12),Price!$AB$11)</f>
        <v>1.0289716440914292</v>
      </c>
      <c r="J739">
        <f>IF(Weight!$AB$12&gt;Weight!$AB$11,BETAINV(H739,Weight!$AB$19,Weight!$AB$20,Weight!$AB$11,Weight!$AB$12),Weight!$AB$11)</f>
        <v>459.08521847514106</v>
      </c>
      <c r="K739">
        <f>IF(Wean!$AB$12&gt;Wean!$AB$11,BETAINV(H739,Wean!$AB$19,Wean!$AB$20,Wean!$AB$11,Wean!$AB$12),Wean!$AB$11)</f>
        <v>0.85246197726010042</v>
      </c>
      <c r="L739">
        <f>IF(Costs!$AB$12&gt;Costs!$AB$11,BETAINV(H739,Costs!$AB$19,Costs!$AB$20,Costs!$AB$11,Costs!$AB$12),Costs!$AB$11)</f>
        <v>299.28687421735452</v>
      </c>
      <c r="M739">
        <f t="shared" si="48"/>
        <v>103.40394979275959</v>
      </c>
      <c r="N739">
        <f t="shared" si="46"/>
        <v>-483.26271687390704</v>
      </c>
      <c r="O739">
        <f t="shared" si="47"/>
        <v>0.73599999999999999</v>
      </c>
    </row>
    <row r="740" spans="7:15" x14ac:dyDescent="0.2">
      <c r="G740">
        <v>737</v>
      </c>
      <c r="H740">
        <f t="shared" si="45"/>
        <v>0.73699999999999999</v>
      </c>
      <c r="I740">
        <f>IF(Price!$AB$12&gt;Price!$AB$11,BETAINV(H740,Price!$AB$19,Price!$AB$20,Price!$AB$11,Price!$AB$12),Price!$AB$11)</f>
        <v>1.0291452348071461</v>
      </c>
      <c r="J740">
        <f>IF(Weight!$AB$12&gt;Weight!$AB$11,BETAINV(H740,Weight!$AB$19,Weight!$AB$20,Weight!$AB$11,Weight!$AB$12),Weight!$AB$11)</f>
        <v>459.12812134552956</v>
      </c>
      <c r="K740">
        <f>IF(Wean!$AB$12&gt;Wean!$AB$11,BETAINV(H740,Wean!$AB$19,Wean!$AB$20,Wean!$AB$11,Wean!$AB$12),Wean!$AB$11)</f>
        <v>0.85253444989554994</v>
      </c>
      <c r="L740">
        <f>IF(Costs!$AB$12&gt;Costs!$AB$11,BETAINV(H740,Costs!$AB$19,Costs!$AB$20,Costs!$AB$11,Costs!$AB$12),Costs!$AB$11)</f>
        <v>299.37003527404562</v>
      </c>
      <c r="M740">
        <f t="shared" si="48"/>
        <v>103.46060693652873</v>
      </c>
      <c r="N740">
        <f t="shared" si="46"/>
        <v>-483.20605973013789</v>
      </c>
      <c r="O740">
        <f t="shared" si="47"/>
        <v>0.73699999999999999</v>
      </c>
    </row>
    <row r="741" spans="7:15" x14ac:dyDescent="0.2">
      <c r="G741">
        <v>738</v>
      </c>
      <c r="H741">
        <f t="shared" si="45"/>
        <v>0.73799999999999999</v>
      </c>
      <c r="I741">
        <f>IF(Price!$AB$12&gt;Price!$AB$11,BETAINV(H741,Price!$AB$19,Price!$AB$20,Price!$AB$11,Price!$AB$12),Price!$AB$11)</f>
        <v>1.0293191571061795</v>
      </c>
      <c r="J741">
        <f>IF(Weight!$AB$12&gt;Weight!$AB$11,BETAINV(H741,Weight!$AB$19,Weight!$AB$20,Weight!$AB$11,Weight!$AB$12),Weight!$AB$11)</f>
        <v>459.17109078717374</v>
      </c>
      <c r="K741">
        <f>IF(Wean!$AB$12&gt;Wean!$AB$11,BETAINV(H741,Wean!$AB$19,Wean!$AB$20,Wean!$AB$11,Wean!$AB$12),Wean!$AB$11)</f>
        <v>0.8526070750024719</v>
      </c>
      <c r="L741">
        <f>IF(Costs!$AB$12&gt;Costs!$AB$11,BETAINV(H741,Costs!$AB$19,Costs!$AB$20,Costs!$AB$11,Costs!$AB$12),Costs!$AB$11)</f>
        <v>299.45333870715149</v>
      </c>
      <c r="M741">
        <f t="shared" si="48"/>
        <v>103.51741265318481</v>
      </c>
      <c r="N741">
        <f t="shared" si="46"/>
        <v>-483.14925401348182</v>
      </c>
      <c r="O741">
        <f t="shared" si="47"/>
        <v>0.73799999999999999</v>
      </c>
    </row>
    <row r="742" spans="7:15" x14ac:dyDescent="0.2">
      <c r="G742">
        <v>739</v>
      </c>
      <c r="H742">
        <f t="shared" si="45"/>
        <v>0.73899999999999999</v>
      </c>
      <c r="I742">
        <f>IF(Price!$AB$12&gt;Price!$AB$11,BETAINV(H742,Price!$AB$19,Price!$AB$20,Price!$AB$11,Price!$AB$12),Price!$AB$11)</f>
        <v>1.0294934135577647</v>
      </c>
      <c r="J742">
        <f>IF(Weight!$AB$12&gt;Weight!$AB$11,BETAINV(H742,Weight!$AB$19,Weight!$AB$20,Weight!$AB$11,Weight!$AB$12),Weight!$AB$11)</f>
        <v>459.21412735668576</v>
      </c>
      <c r="K742">
        <f>IF(Wean!$AB$12&gt;Wean!$AB$11,BETAINV(H742,Wean!$AB$19,Wean!$AB$20,Wean!$AB$11,Wean!$AB$12),Wean!$AB$11)</f>
        <v>0.85267985371957944</v>
      </c>
      <c r="L742">
        <f>IF(Costs!$AB$12&gt;Costs!$AB$11,BETAINV(H742,Costs!$AB$19,Costs!$AB$20,Costs!$AB$11,Costs!$AB$12),Costs!$AB$11)</f>
        <v>299.53678566516186</v>
      </c>
      <c r="M742">
        <f t="shared" si="48"/>
        <v>103.57436800136838</v>
      </c>
      <c r="N742">
        <f t="shared" si="46"/>
        <v>-483.09229866529824</v>
      </c>
      <c r="O742">
        <f t="shared" si="47"/>
        <v>0.73899999999999999</v>
      </c>
    </row>
    <row r="743" spans="7:15" x14ac:dyDescent="0.2">
      <c r="G743">
        <v>740</v>
      </c>
      <c r="H743">
        <f t="shared" si="45"/>
        <v>0.74</v>
      </c>
      <c r="I743">
        <f>IF(Price!$AB$12&gt;Price!$AB$11,BETAINV(H743,Price!$AB$19,Price!$AB$20,Price!$AB$11,Price!$AB$12),Price!$AB$11)</f>
        <v>1.0296680067568549</v>
      </c>
      <c r="J743">
        <f>IF(Weight!$AB$12&gt;Weight!$AB$11,BETAINV(H743,Weight!$AB$19,Weight!$AB$20,Weight!$AB$11,Weight!$AB$12),Weight!$AB$11)</f>
        <v>459.25723161600843</v>
      </c>
      <c r="K743">
        <f>IF(Wean!$AB$12&gt;Wean!$AB$11,BETAINV(H743,Wean!$AB$19,Wean!$AB$20,Wean!$AB$11,Wean!$AB$12),Wean!$AB$11)</f>
        <v>0.85275278719718473</v>
      </c>
      <c r="L743">
        <f>IF(Costs!$AB$12&gt;Costs!$AB$11,BETAINV(H743,Costs!$AB$19,Costs!$AB$20,Costs!$AB$11,Costs!$AB$12),Costs!$AB$11)</f>
        <v>299.6203773078073</v>
      </c>
      <c r="M743">
        <f t="shared" si="48"/>
        <v>103.63147405085596</v>
      </c>
      <c r="N743">
        <f t="shared" si="46"/>
        <v>-483.03519261581067</v>
      </c>
      <c r="O743">
        <f t="shared" si="47"/>
        <v>0.74</v>
      </c>
    </row>
    <row r="744" spans="7:15" x14ac:dyDescent="0.2">
      <c r="G744">
        <v>741</v>
      </c>
      <c r="H744">
        <f t="shared" si="45"/>
        <v>0.74099999999999999</v>
      </c>
      <c r="I744">
        <f>IF(Price!$AB$12&gt;Price!$AB$11,BETAINV(H744,Price!$AB$19,Price!$AB$20,Price!$AB$11,Price!$AB$12),Price!$AB$11)</f>
        <v>1.0298429393244972</v>
      </c>
      <c r="J744">
        <f>IF(Weight!$AB$12&gt;Weight!$AB$11,BETAINV(H744,Weight!$AB$19,Weight!$AB$20,Weight!$AB$11,Weight!$AB$12),Weight!$AB$11)</f>
        <v>459.3004041324931</v>
      </c>
      <c r="K744">
        <f>IF(Wean!$AB$12&gt;Wean!$AB$11,BETAINV(H744,Wean!$AB$19,Wean!$AB$20,Wean!$AB$11,Wean!$AB$12),Wean!$AB$11)</f>
        <v>0.85282587659736875</v>
      </c>
      <c r="L744">
        <f>IF(Costs!$AB$12&gt;Costs!$AB$11,BETAINV(H744,Costs!$AB$19,Costs!$AB$20,Costs!$AB$11,Costs!$AB$12),Costs!$AB$11)</f>
        <v>299.70411480622431</v>
      </c>
      <c r="M744">
        <f t="shared" si="48"/>
        <v>103.68873188272175</v>
      </c>
      <c r="N744">
        <f t="shared" si="46"/>
        <v>-482.97793478394487</v>
      </c>
      <c r="O744">
        <f t="shared" si="47"/>
        <v>0.74099999999999999</v>
      </c>
    </row>
    <row r="745" spans="7:15" x14ac:dyDescent="0.2">
      <c r="G745">
        <v>742</v>
      </c>
      <c r="H745">
        <f t="shared" si="45"/>
        <v>0.74199999999999999</v>
      </c>
      <c r="I745">
        <f>IF(Price!$AB$12&gt;Price!$AB$11,BETAINV(H745,Price!$AB$19,Price!$AB$20,Price!$AB$11,Price!$AB$12),Price!$AB$11)</f>
        <v>1.0300182139082166</v>
      </c>
      <c r="J745">
        <f>IF(Weight!$AB$12&gt;Weight!$AB$11,BETAINV(H745,Weight!$AB$19,Weight!$AB$20,Weight!$AB$11,Weight!$AB$12),Weight!$AB$11)</f>
        <v>459.34364547897962</v>
      </c>
      <c r="K745">
        <f>IF(Wean!$AB$12&gt;Wean!$AB$11,BETAINV(H745,Wean!$AB$19,Wean!$AB$20,Wean!$AB$11,Wean!$AB$12),Wean!$AB$11)</f>
        <v>0.85289912309415339</v>
      </c>
      <c r="L745">
        <f>IF(Costs!$AB$12&gt;Costs!$AB$11,BETAINV(H745,Costs!$AB$19,Costs!$AB$20,Costs!$AB$11,Costs!$AB$12),Costs!$AB$11)</f>
        <v>299.78799934312366</v>
      </c>
      <c r="M745">
        <f t="shared" si="48"/>
        <v>103.74614258950351</v>
      </c>
      <c r="N745">
        <f t="shared" si="46"/>
        <v>-482.92052407716312</v>
      </c>
      <c r="O745">
        <f t="shared" si="47"/>
        <v>0.74199999999999999</v>
      </c>
    </row>
    <row r="746" spans="7:15" x14ac:dyDescent="0.2">
      <c r="G746">
        <v>743</v>
      </c>
      <c r="H746">
        <f t="shared" si="45"/>
        <v>0.74299999999999999</v>
      </c>
      <c r="I746">
        <f>IF(Price!$AB$12&gt;Price!$AB$11,BETAINV(H746,Price!$AB$19,Price!$AB$20,Price!$AB$11,Price!$AB$12),Price!$AB$11)</f>
        <v>1.030193833182407</v>
      </c>
      <c r="J746">
        <f>IF(Weight!$AB$12&gt;Weight!$AB$11,BETAINV(H746,Weight!$AB$19,Weight!$AB$20,Weight!$AB$11,Weight!$AB$12),Weight!$AB$11)</f>
        <v>459.3869562338777</v>
      </c>
      <c r="K746">
        <f>IF(Wean!$AB$12&gt;Wean!$AB$11,BETAINV(H746,Wean!$AB$19,Wean!$AB$20,Wean!$AB$11,Wean!$AB$12),Wean!$AB$11)</f>
        <v>0.85297252787367828</v>
      </c>
      <c r="L746">
        <f>IF(Costs!$AB$12&gt;Costs!$AB$11,BETAINV(H746,Costs!$AB$19,Costs!$AB$20,Costs!$AB$11,Costs!$AB$12),Costs!$AB$11)</f>
        <v>299.87203211296128</v>
      </c>
      <c r="M746">
        <f t="shared" si="48"/>
        <v>103.80370727537206</v>
      </c>
      <c r="N746">
        <f t="shared" si="46"/>
        <v>-482.86295939129457</v>
      </c>
      <c r="O746">
        <f t="shared" si="47"/>
        <v>0.74299999999999999</v>
      </c>
    </row>
    <row r="747" spans="7:15" x14ac:dyDescent="0.2">
      <c r="G747">
        <v>744</v>
      </c>
      <c r="H747">
        <f t="shared" si="45"/>
        <v>0.74399999999999999</v>
      </c>
      <c r="I747">
        <f>IF(Price!$AB$12&gt;Price!$AB$11,BETAINV(H747,Price!$AB$19,Price!$AB$20,Price!$AB$11,Price!$AB$12),Price!$AB$11)</f>
        <v>1.0303697998487304</v>
      </c>
      <c r="J747">
        <f>IF(Weight!$AB$12&gt;Weight!$AB$11,BETAINV(H747,Weight!$AB$19,Weight!$AB$20,Weight!$AB$11,Weight!$AB$12),Weight!$AB$11)</f>
        <v>459.43033698124941</v>
      </c>
      <c r="K747">
        <f>IF(Wean!$AB$12&gt;Wean!$AB$11,BETAINV(H747,Wean!$AB$19,Wean!$AB$20,Wean!$AB$11,Wean!$AB$12),Wean!$AB$11)</f>
        <v>0.85304609213437887</v>
      </c>
      <c r="L747">
        <f>IF(Costs!$AB$12&gt;Costs!$AB$11,BETAINV(H747,Costs!$AB$19,Costs!$AB$20,Costs!$AB$11,Costs!$AB$12),Costs!$AB$11)</f>
        <v>299.95621432211266</v>
      </c>
      <c r="M747">
        <f t="shared" si="48"/>
        <v>103.86142705630334</v>
      </c>
      <c r="N747">
        <f t="shared" si="46"/>
        <v>-482.80523961036329</v>
      </c>
      <c r="O747">
        <f t="shared" si="47"/>
        <v>0.74399999999999999</v>
      </c>
    </row>
    <row r="748" spans="7:15" x14ac:dyDescent="0.2">
      <c r="G748">
        <v>745</v>
      </c>
      <c r="H748">
        <f t="shared" si="45"/>
        <v>0.745</v>
      </c>
      <c r="I748">
        <f>IF(Price!$AB$12&gt;Price!$AB$11,BETAINV(H748,Price!$AB$19,Price!$AB$20,Price!$AB$11,Price!$AB$12),Price!$AB$11)</f>
        <v>1.0305461166365208</v>
      </c>
      <c r="J748">
        <f>IF(Weight!$AB$12&gt;Weight!$AB$11,BETAINV(H748,Weight!$AB$19,Weight!$AB$20,Weight!$AB$11,Weight!$AB$12),Weight!$AB$11)</f>
        <v>459.47378831089355</v>
      </c>
      <c r="K748">
        <f>IF(Wean!$AB$12&gt;Wean!$AB$11,BETAINV(H748,Wean!$AB$19,Wean!$AB$20,Wean!$AB$11,Wean!$AB$12),Wean!$AB$11)</f>
        <v>0.85311981708717</v>
      </c>
      <c r="L748">
        <f>IF(Costs!$AB$12&gt;Costs!$AB$11,BETAINV(H748,Costs!$AB$19,Costs!$AB$20,Costs!$AB$11,Costs!$AB$12),Costs!$AB$11)</f>
        <v>300.04054718905059</v>
      </c>
      <c r="M748">
        <f t="shared" si="48"/>
        <v>103.91930306025318</v>
      </c>
      <c r="N748">
        <f t="shared" si="46"/>
        <v>-482.74736360641344</v>
      </c>
      <c r="O748">
        <f t="shared" si="47"/>
        <v>0.745</v>
      </c>
    </row>
    <row r="749" spans="7:15" x14ac:dyDescent="0.2">
      <c r="G749">
        <v>746</v>
      </c>
      <c r="H749">
        <f t="shared" si="45"/>
        <v>0.746</v>
      </c>
      <c r="I749">
        <f>IF(Price!$AB$12&gt;Price!$AB$11,BETAINV(H749,Price!$AB$19,Price!$AB$20,Price!$AB$11,Price!$AB$12),Price!$AB$11)</f>
        <v>1.0307227863031982</v>
      </c>
      <c r="J749">
        <f>IF(Weight!$AB$12&gt;Weight!$AB$11,BETAINV(H749,Weight!$AB$19,Weight!$AB$20,Weight!$AB$11,Weight!$AB$12),Weight!$AB$11)</f>
        <v>459.51731081843127</v>
      </c>
      <c r="K749">
        <f>IF(Wean!$AB$12&gt;Wean!$AB$11,BETAINV(H749,Wean!$AB$19,Wean!$AB$20,Wean!$AB$11,Wean!$AB$12),Wean!$AB$11)</f>
        <v>0.85319370395563077</v>
      </c>
      <c r="L749">
        <f>IF(Costs!$AB$12&gt;Costs!$AB$11,BETAINV(H749,Costs!$AB$19,Costs!$AB$20,Costs!$AB$11,Costs!$AB$12),Costs!$AB$11)</f>
        <v>300.12503194452557</v>
      </c>
      <c r="M749">
        <f t="shared" si="48"/>
        <v>103.97733642733635</v>
      </c>
      <c r="N749">
        <f t="shared" si="46"/>
        <v>-482.68933023933027</v>
      </c>
      <c r="O749">
        <f t="shared" si="47"/>
        <v>0.746</v>
      </c>
    </row>
    <row r="750" spans="7:15" x14ac:dyDescent="0.2">
      <c r="G750">
        <v>747</v>
      </c>
      <c r="H750">
        <f t="shared" si="45"/>
        <v>0.747</v>
      </c>
      <c r="I750">
        <f>IF(Price!$AB$12&gt;Price!$AB$11,BETAINV(H750,Price!$AB$19,Price!$AB$20,Price!$AB$11,Price!$AB$12),Price!$AB$11)</f>
        <v>1.0308998116346897</v>
      </c>
      <c r="J750">
        <f>IF(Weight!$AB$12&gt;Weight!$AB$11,BETAINV(H750,Weight!$AB$19,Weight!$AB$20,Weight!$AB$11,Weight!$AB$12),Weight!$AB$11)</f>
        <v>459.5609051053936</v>
      </c>
      <c r="K750">
        <f>IF(Wean!$AB$12&gt;Wean!$AB$11,BETAINV(H750,Wean!$AB$19,Wean!$AB$20,Wean!$AB$11,Wean!$AB$12),Wean!$AB$11)</f>
        <v>0.85326775397619425</v>
      </c>
      <c r="L750">
        <f>IF(Costs!$AB$12&gt;Costs!$AB$11,BETAINV(H750,Costs!$AB$19,Costs!$AB$20,Costs!$AB$11,Costs!$AB$12),Costs!$AB$11)</f>
        <v>300.2096698317502</v>
      </c>
      <c r="M750">
        <f t="shared" si="48"/>
        <v>104.03552831000854</v>
      </c>
      <c r="N750">
        <f t="shared" si="46"/>
        <v>-482.63113835665808</v>
      </c>
      <c r="O750">
        <f t="shared" si="47"/>
        <v>0.747</v>
      </c>
    </row>
    <row r="751" spans="7:15" x14ac:dyDescent="0.2">
      <c r="G751">
        <v>748</v>
      </c>
      <c r="H751">
        <f t="shared" si="45"/>
        <v>0.748</v>
      </c>
      <c r="I751">
        <f>IF(Price!$AB$12&gt;Price!$AB$11,BETAINV(H751,Price!$AB$19,Price!$AB$20,Price!$AB$11,Price!$AB$12),Price!$AB$11)</f>
        <v>1.0310771954458569</v>
      </c>
      <c r="J751">
        <f>IF(Weight!$AB$12&gt;Weight!$AB$11,BETAINV(H751,Weight!$AB$19,Weight!$AB$20,Weight!$AB$11,Weight!$AB$12),Weight!$AB$11)</f>
        <v>459.60457177931011</v>
      </c>
      <c r="K751">
        <f>IF(Wean!$AB$12&gt;Wean!$AB$11,BETAINV(H751,Wean!$AB$19,Wean!$AB$20,Wean!$AB$11,Wean!$AB$12),Wean!$AB$11)</f>
        <v>0.85334196839834076</v>
      </c>
      <c r="L751">
        <f>IF(Costs!$AB$12&gt;Costs!$AB$11,BETAINV(H751,Costs!$AB$19,Costs!$AB$20,Costs!$AB$11,Costs!$AB$12),Costs!$AB$11)</f>
        <v>300.29446210658659</v>
      </c>
      <c r="M751">
        <f t="shared" si="48"/>
        <v>104.09387987325152</v>
      </c>
      <c r="N751">
        <f t="shared" si="46"/>
        <v>-482.5727867934151</v>
      </c>
      <c r="O751">
        <f t="shared" si="47"/>
        <v>0.748</v>
      </c>
    </row>
    <row r="752" spans="7:15" x14ac:dyDescent="0.2">
      <c r="G752">
        <v>749</v>
      </c>
      <c r="H752">
        <f t="shared" si="45"/>
        <v>0.749</v>
      </c>
      <c r="I752">
        <f>IF(Price!$AB$12&gt;Price!$AB$11,BETAINV(H752,Price!$AB$19,Price!$AB$20,Price!$AB$11,Price!$AB$12),Price!$AB$11)</f>
        <v>1.0312549405809335</v>
      </c>
      <c r="J752">
        <f>IF(Weight!$AB$12&gt;Weight!$AB$11,BETAINV(H752,Weight!$AB$19,Weight!$AB$20,Weight!$AB$11,Weight!$AB$12),Weight!$AB$11)</f>
        <v>459.64831145379986</v>
      </c>
      <c r="K752">
        <f>IF(Wean!$AB$12&gt;Wean!$AB$11,BETAINV(H752,Wean!$AB$19,Wean!$AB$20,Wean!$AB$11,Wean!$AB$12),Wean!$AB$11)</f>
        <v>0.85341634848479364</v>
      </c>
      <c r="L752">
        <f>IF(Costs!$AB$12&gt;Costs!$AB$11,BETAINV(H752,Costs!$AB$19,Costs!$AB$20,Costs!$AB$11,Costs!$AB$12),Costs!$AB$11)</f>
        <v>300.37941003773756</v>
      </c>
      <c r="M752">
        <f t="shared" si="48"/>
        <v>104.15239229476202</v>
      </c>
      <c r="N752">
        <f t="shared" si="46"/>
        <v>-482.51427437190461</v>
      </c>
      <c r="O752">
        <f t="shared" si="47"/>
        <v>0.749</v>
      </c>
    </row>
    <row r="753" spans="7:15" x14ac:dyDescent="0.2">
      <c r="G753">
        <v>750</v>
      </c>
      <c r="H753">
        <f t="shared" si="45"/>
        <v>0.75</v>
      </c>
      <c r="I753">
        <f>IF(Price!$AB$12&gt;Price!$AB$11,BETAINV(H753,Price!$AB$19,Price!$AB$20,Price!$AB$11,Price!$AB$12),Price!$AB$11)</f>
        <v>1.0314330499139699</v>
      </c>
      <c r="J753">
        <f>IF(Weight!$AB$12&gt;Weight!$AB$11,BETAINV(H753,Weight!$AB$19,Weight!$AB$20,Weight!$AB$11,Weight!$AB$12),Weight!$AB$11)</f>
        <v>459.69212474866339</v>
      </c>
      <c r="K753">
        <f>IF(Wean!$AB$12&gt;Wean!$AB$11,BETAINV(H753,Wean!$AB$19,Wean!$AB$20,Wean!$AB$11,Wean!$AB$12),Wean!$AB$11)</f>
        <v>0.85349089551171997</v>
      </c>
      <c r="L753">
        <f>IF(Costs!$AB$12&gt;Costs!$AB$11,BETAINV(H753,Costs!$AB$19,Costs!$AB$20,Costs!$AB$11,Costs!$AB$12),Costs!$AB$11)</f>
        <v>300.46451490694096</v>
      </c>
      <c r="M753">
        <f t="shared" si="48"/>
        <v>104.21106676514455</v>
      </c>
      <c r="N753">
        <f t="shared" si="46"/>
        <v>-482.45559990152208</v>
      </c>
      <c r="O753">
        <f t="shared" si="47"/>
        <v>0.75</v>
      </c>
    </row>
    <row r="754" spans="7:15" x14ac:dyDescent="0.2">
      <c r="G754">
        <v>751</v>
      </c>
      <c r="H754">
        <f t="shared" si="45"/>
        <v>0.751</v>
      </c>
      <c r="I754">
        <f>IF(Price!$AB$12&gt;Price!$AB$11,BETAINV(H754,Price!$AB$19,Price!$AB$20,Price!$AB$11,Price!$AB$12),Price!$AB$11)</f>
        <v>1.0316115263492864</v>
      </c>
      <c r="J754">
        <f>IF(Weight!$AB$12&gt;Weight!$AB$11,BETAINV(H754,Weight!$AB$19,Weight!$AB$20,Weight!$AB$11,Weight!$AB$12),Weight!$AB$11)</f>
        <v>459.73601228997694</v>
      </c>
      <c r="K754">
        <f>IF(Wean!$AB$12&gt;Wean!$AB$11,BETAINV(H754,Wean!$AB$19,Wean!$AB$20,Wean!$AB$11,Wean!$AB$12),Wean!$AB$11)</f>
        <v>0.85356561076893434</v>
      </c>
      <c r="L754">
        <f>IF(Costs!$AB$12&gt;Costs!$AB$11,BETAINV(H754,Costs!$AB$19,Costs!$AB$20,Costs!$AB$11,Costs!$AB$12),Costs!$AB$11)</f>
        <v>300.54977800916828</v>
      </c>
      <c r="M754">
        <f t="shared" si="48"/>
        <v>104.26990448810739</v>
      </c>
      <c r="N754">
        <f t="shared" si="46"/>
        <v>-482.39676217855924</v>
      </c>
      <c r="O754">
        <f t="shared" si="47"/>
        <v>0.751</v>
      </c>
    </row>
    <row r="755" spans="7:15" x14ac:dyDescent="0.2">
      <c r="G755">
        <v>752</v>
      </c>
      <c r="H755">
        <f t="shared" si="45"/>
        <v>0.752</v>
      </c>
      <c r="I755">
        <f>IF(Price!$AB$12&gt;Price!$AB$11,BETAINV(H755,Price!$AB$19,Price!$AB$20,Price!$AB$11,Price!$AB$12),Price!$AB$11)</f>
        <v>1.0317903728219355</v>
      </c>
      <c r="J755">
        <f>IF(Weight!$AB$12&gt;Weight!$AB$11,BETAINV(H755,Weight!$AB$19,Weight!$AB$20,Weight!$AB$11,Weight!$AB$12),Weight!$AB$11)</f>
        <v>459.77997471018801</v>
      </c>
      <c r="K755">
        <f>IF(Wean!$AB$12&gt;Wean!$AB$11,BETAINV(H755,Wean!$AB$19,Wean!$AB$20,Wean!$AB$11,Wean!$AB$12),Wean!$AB$11)</f>
        <v>0.85364049556010702</v>
      </c>
      <c r="L755">
        <f>IF(Costs!$AB$12&gt;Costs!$AB$11,BETAINV(H755,Costs!$AB$19,Costs!$AB$20,Costs!$AB$11,Costs!$AB$12),Costs!$AB$11)</f>
        <v>300.63520065282665</v>
      </c>
      <c r="M755">
        <f t="shared" si="48"/>
        <v>104.32890668066256</v>
      </c>
      <c r="N755">
        <f t="shared" si="46"/>
        <v>-482.33775998600407</v>
      </c>
      <c r="O755">
        <f t="shared" si="47"/>
        <v>0.752</v>
      </c>
    </row>
    <row r="756" spans="7:15" x14ac:dyDescent="0.2">
      <c r="G756">
        <v>753</v>
      </c>
      <c r="H756">
        <f t="shared" si="45"/>
        <v>0.753</v>
      </c>
      <c r="I756">
        <f>IF(Price!$AB$12&gt;Price!$AB$11,BETAINV(H756,Price!$AB$19,Price!$AB$20,Price!$AB$11,Price!$AB$12),Price!$AB$11)</f>
        <v>1.0319695922981718</v>
      </c>
      <c r="J756">
        <f>IF(Weight!$AB$12&gt;Weight!$AB$11,BETAINV(H756,Weight!$AB$19,Weight!$AB$20,Weight!$AB$11,Weight!$AB$12),Weight!$AB$11)</f>
        <v>459.82401264821328</v>
      </c>
      <c r="K756">
        <f>IF(Wean!$AB$12&gt;Wean!$AB$11,BETAINV(H756,Wean!$AB$19,Wean!$AB$20,Wean!$AB$11,Wean!$AB$12),Wean!$AB$11)</f>
        <v>0.85371555120297549</v>
      </c>
      <c r="L756">
        <f>IF(Costs!$AB$12&gt;Costs!$AB$11,BETAINV(H756,Costs!$AB$19,Costs!$AB$20,Costs!$AB$11,Costs!$AB$12),Costs!$AB$11)</f>
        <v>300.72078415996447</v>
      </c>
      <c r="M756">
        <f t="shared" si="48"/>
        <v>104.38807457332967</v>
      </c>
      <c r="N756">
        <f t="shared" si="46"/>
        <v>-482.27859209333695</v>
      </c>
      <c r="O756">
        <f t="shared" si="47"/>
        <v>0.753</v>
      </c>
    </row>
    <row r="757" spans="7:15" x14ac:dyDescent="0.2">
      <c r="G757">
        <v>754</v>
      </c>
      <c r="H757">
        <f t="shared" si="45"/>
        <v>0.754</v>
      </c>
      <c r="I757">
        <f>IF(Price!$AB$12&gt;Price!$AB$11,BETAINV(H757,Price!$AB$19,Price!$AB$20,Price!$AB$11,Price!$AB$12),Price!$AB$11)</f>
        <v>1.0321491877759323</v>
      </c>
      <c r="J757">
        <f>IF(Weight!$AB$12&gt;Weight!$AB$11,BETAINV(H757,Weight!$AB$19,Weight!$AB$20,Weight!$AB$11,Weight!$AB$12),Weight!$AB$11)</f>
        <v>459.86812674953762</v>
      </c>
      <c r="K757">
        <f>IF(Wean!$AB$12&gt;Wean!$AB$11,BETAINV(H757,Wean!$AB$19,Wean!$AB$20,Wean!$AB$11,Wean!$AB$12),Wean!$AB$11)</f>
        <v>0.85379077902956069</v>
      </c>
      <c r="L757">
        <f>IF(Costs!$AB$12&gt;Costs!$AB$11,BETAINV(H757,Costs!$AB$19,Costs!$AB$20,Costs!$AB$11,Costs!$AB$12),Costs!$AB$11)</f>
        <v>300.80652986648147</v>
      </c>
      <c r="M757">
        <f t="shared" si="48"/>
        <v>104.44740941034365</v>
      </c>
      <c r="N757">
        <f t="shared" si="46"/>
        <v>-482.21925725632298</v>
      </c>
      <c r="O757">
        <f t="shared" si="47"/>
        <v>0.754</v>
      </c>
    </row>
    <row r="758" spans="7:15" x14ac:dyDescent="0.2">
      <c r="G758">
        <v>755</v>
      </c>
      <c r="H758">
        <f t="shared" si="45"/>
        <v>0.755</v>
      </c>
      <c r="I758">
        <f>IF(Price!$AB$12&gt;Price!$AB$11,BETAINV(H758,Price!$AB$19,Price!$AB$20,Price!$AB$11,Price!$AB$12),Price!$AB$11)</f>
        <v>1.0323291622853255</v>
      </c>
      <c r="J758">
        <f>IF(Weight!$AB$12&gt;Weight!$AB$11,BETAINV(H758,Weight!$AB$19,Weight!$AB$20,Weight!$AB$11,Weight!$AB$12),Weight!$AB$11)</f>
        <v>459.91231766631591</v>
      </c>
      <c r="K758">
        <f>IF(Wean!$AB$12&gt;Wean!$AB$11,BETAINV(H758,Wean!$AB$19,Wean!$AB$20,Wean!$AB$11,Wean!$AB$12),Wean!$AB$11)</f>
        <v>0.85386618038638706</v>
      </c>
      <c r="L758">
        <f>IF(Costs!$AB$12&gt;Costs!$AB$11,BETAINV(H758,Costs!$AB$19,Costs!$AB$20,Costs!$AB$11,Costs!$AB$12),Costs!$AB$11)</f>
        <v>300.89243912234235</v>
      </c>
      <c r="M758">
        <f t="shared" si="48"/>
        <v>104.50691244986666</v>
      </c>
      <c r="N758">
        <f t="shared" si="46"/>
        <v>-482.15975421679997</v>
      </c>
      <c r="O758">
        <f t="shared" si="47"/>
        <v>0.755</v>
      </c>
    </row>
    <row r="759" spans="7:15" x14ac:dyDescent="0.2">
      <c r="G759">
        <v>756</v>
      </c>
      <c r="H759">
        <f t="shared" si="45"/>
        <v>0.75600000000000001</v>
      </c>
      <c r="I759">
        <f>IF(Price!$AB$12&gt;Price!$AB$11,BETAINV(H759,Price!$AB$19,Price!$AB$20,Price!$AB$11,Price!$AB$12),Price!$AB$11)</f>
        <v>1.0325095188891289</v>
      </c>
      <c r="J759">
        <f>IF(Weight!$AB$12&gt;Weight!$AB$11,BETAINV(H759,Weight!$AB$19,Weight!$AB$20,Weight!$AB$11,Weight!$AB$12),Weight!$AB$11)</f>
        <v>459.95658605747582</v>
      </c>
      <c r="K759">
        <f>IF(Wean!$AB$12&gt;Wean!$AB$11,BETAINV(H759,Wean!$AB$19,Wean!$AB$20,Wean!$AB$11,Wean!$AB$12),Wean!$AB$11)</f>
        <v>0.85394175663470706</v>
      </c>
      <c r="L759">
        <f>IF(Costs!$AB$12&gt;Costs!$AB$11,BETAINV(H759,Costs!$AB$19,Costs!$AB$20,Costs!$AB$11,Costs!$AB$12),Costs!$AB$11)</f>
        <v>300.9785132917948</v>
      </c>
      <c r="M759">
        <f t="shared" si="48"/>
        <v>104.56658496420391</v>
      </c>
      <c r="N759">
        <f t="shared" si="46"/>
        <v>-482.10008170246272</v>
      </c>
      <c r="O759">
        <f t="shared" si="47"/>
        <v>0.75600000000000001</v>
      </c>
    </row>
    <row r="760" spans="7:15" x14ac:dyDescent="0.2">
      <c r="G760">
        <v>757</v>
      </c>
      <c r="H760">
        <f t="shared" si="45"/>
        <v>0.75700000000000001</v>
      </c>
      <c r="I760">
        <f>IF(Price!$AB$12&gt;Price!$AB$11,BETAINV(H760,Price!$AB$19,Price!$AB$20,Price!$AB$11,Price!$AB$12),Price!$AB$11)</f>
        <v>1.0326902606832986</v>
      </c>
      <c r="J760">
        <f>IF(Weight!$AB$12&gt;Weight!$AB$11,BETAINV(H760,Weight!$AB$19,Weight!$AB$20,Weight!$AB$11,Weight!$AB$12),Weight!$AB$11)</f>
        <v>460.00093258882339</v>
      </c>
      <c r="K760">
        <f>IF(Wean!$AB$12&gt;Wean!$AB$11,BETAINV(H760,Wean!$AB$19,Wean!$AB$20,Wean!$AB$11,Wean!$AB$12),Wean!$AB$11)</f>
        <v>0.85401750915072949</v>
      </c>
      <c r="L760">
        <f>IF(Costs!$AB$12&gt;Costs!$AB$11,BETAINV(H760,Costs!$AB$19,Costs!$AB$20,Costs!$AB$11,Costs!$AB$12),Costs!$AB$11)</f>
        <v>301.06475375359145</v>
      </c>
      <c r="M760">
        <f t="shared" si="48"/>
        <v>104.62642824002404</v>
      </c>
      <c r="N760">
        <f t="shared" si="46"/>
        <v>-482.04023842664259</v>
      </c>
      <c r="O760">
        <f t="shared" si="47"/>
        <v>0.75700000000000001</v>
      </c>
    </row>
    <row r="761" spans="7:15" x14ac:dyDescent="0.2">
      <c r="G761">
        <v>758</v>
      </c>
      <c r="H761">
        <f t="shared" si="45"/>
        <v>0.75800000000000001</v>
      </c>
      <c r="I761">
        <f>IF(Price!$AB$12&gt;Price!$AB$11,BETAINV(H761,Price!$AB$19,Price!$AB$20,Price!$AB$11,Price!$AB$12),Price!$AB$11)</f>
        <v>1.0328713907974854</v>
      </c>
      <c r="J761">
        <f>IF(Weight!$AB$12&gt;Weight!$AB$11,BETAINV(H761,Weight!$AB$19,Weight!$AB$20,Weight!$AB$11,Weight!$AB$12),Weight!$AB$11)</f>
        <v>460.04535793315029</v>
      </c>
      <c r="K761">
        <f>IF(Wean!$AB$12&gt;Wean!$AB$11,BETAINV(H761,Wean!$AB$19,Wean!$AB$20,Wean!$AB$11,Wean!$AB$12),Wean!$AB$11)</f>
        <v>0.85409343932585324</v>
      </c>
      <c r="L761">
        <f>IF(Costs!$AB$12&gt;Costs!$AB$11,BETAINV(H761,Costs!$AB$19,Costs!$AB$20,Costs!$AB$11,Costs!$AB$12),Costs!$AB$11)</f>
        <v>301.1511619012166</v>
      </c>
      <c r="M761">
        <f t="shared" si="48"/>
        <v>104.68644357858301</v>
      </c>
      <c r="N761">
        <f t="shared" si="46"/>
        <v>-481.98022308808362</v>
      </c>
      <c r="O761">
        <f t="shared" si="47"/>
        <v>0.75800000000000001</v>
      </c>
    </row>
    <row r="762" spans="7:15" x14ac:dyDescent="0.2">
      <c r="G762">
        <v>759</v>
      </c>
      <c r="H762">
        <f t="shared" si="45"/>
        <v>0.75900000000000001</v>
      </c>
      <c r="I762">
        <f>IF(Price!$AB$12&gt;Price!$AB$11,BETAINV(H762,Price!$AB$19,Price!$AB$20,Price!$AB$11,Price!$AB$12),Price!$AB$11)</f>
        <v>1.0330529123955643</v>
      </c>
      <c r="J762">
        <f>IF(Weight!$AB$12&gt;Weight!$AB$11,BETAINV(H762,Weight!$AB$19,Weight!$AB$20,Weight!$AB$11,Weight!$AB$12),Weight!$AB$11)</f>
        <v>460.08986277034302</v>
      </c>
      <c r="K762">
        <f>IF(Wean!$AB$12&gt;Wean!$AB$11,BETAINV(H762,Wean!$AB$19,Wean!$AB$20,Wean!$AB$11,Wean!$AB$12),Wean!$AB$11)</f>
        <v>0.85416954856690475</v>
      </c>
      <c r="L762">
        <f>IF(Costs!$AB$12&gt;Costs!$AB$11,BETAINV(H762,Costs!$AB$19,Costs!$AB$20,Costs!$AB$11,Costs!$AB$12),Costs!$AB$11)</f>
        <v>301.23773914311681</v>
      </c>
      <c r="M762">
        <f t="shared" si="48"/>
        <v>104.74663229595404</v>
      </c>
      <c r="N762">
        <f t="shared" si="46"/>
        <v>-481.92003437071259</v>
      </c>
      <c r="O762">
        <f t="shared" si="47"/>
        <v>0.75900000000000001</v>
      </c>
    </row>
    <row r="763" spans="7:15" x14ac:dyDescent="0.2">
      <c r="G763">
        <v>760</v>
      </c>
      <c r="H763">
        <f t="shared" si="45"/>
        <v>0.76</v>
      </c>
      <c r="I763">
        <f>IF(Price!$AB$12&gt;Price!$AB$11,BETAINV(H763,Price!$AB$19,Price!$AB$20,Price!$AB$11,Price!$AB$12),Price!$AB$11)</f>
        <v>1.0332348286761726</v>
      </c>
      <c r="J763">
        <f>IF(Weight!$AB$12&gt;Weight!$AB$11,BETAINV(H763,Weight!$AB$19,Weight!$AB$20,Weight!$AB$11,Weight!$AB$12),Weight!$AB$11)</f>
        <v>460.13444778749437</v>
      </c>
      <c r="K763">
        <f>IF(Wean!$AB$12&gt;Wean!$AB$11,BETAINV(H763,Wean!$AB$19,Wean!$AB$20,Wean!$AB$11,Wean!$AB$12),Wean!$AB$11)</f>
        <v>0.85424583829638079</v>
      </c>
      <c r="L763">
        <f>IF(Costs!$AB$12&gt;Costs!$AB$11,BETAINV(H763,Costs!$AB$19,Costs!$AB$20,Costs!$AB$11,Costs!$AB$12),Costs!$AB$11)</f>
        <v>301.32448690293631</v>
      </c>
      <c r="M763">
        <f t="shared" si="48"/>
        <v>104.80699572326017</v>
      </c>
      <c r="N763">
        <f t="shared" si="46"/>
        <v>-481.85967094340646</v>
      </c>
      <c r="O763">
        <f t="shared" si="47"/>
        <v>0.76</v>
      </c>
    </row>
    <row r="764" spans="7:15" x14ac:dyDescent="0.2">
      <c r="G764">
        <v>761</v>
      </c>
      <c r="H764">
        <f t="shared" si="45"/>
        <v>0.76100000000000001</v>
      </c>
      <c r="I764">
        <f>IF(Price!$AB$12&gt;Price!$AB$11,BETAINV(H764,Price!$AB$19,Price!$AB$20,Price!$AB$11,Price!$AB$12),Price!$AB$11)</f>
        <v>1.0334171428732584</v>
      </c>
      <c r="J764">
        <f>IF(Weight!$AB$12&gt;Weight!$AB$11,BETAINV(H764,Weight!$AB$19,Weight!$AB$20,Weight!$AB$11,Weight!$AB$12),Weight!$AB$11)</f>
        <v>460.17911367901741</v>
      </c>
      <c r="K764">
        <f>IF(Wean!$AB$12&gt;Wean!$AB$11,BETAINV(H764,Wean!$AB$19,Wean!$AB$20,Wean!$AB$11,Wean!$AB$12),Wean!$AB$11)</f>
        <v>0.85432230995269531</v>
      </c>
      <c r="L764">
        <f>IF(Costs!$AB$12&gt;Costs!$AB$11,BETAINV(H764,Costs!$AB$19,Costs!$AB$20,Costs!$AB$11,Costs!$AB$12),Costs!$AB$11)</f>
        <v>301.41140661975692</v>
      </c>
      <c r="M764">
        <f t="shared" si="48"/>
        <v>104.86753520691309</v>
      </c>
      <c r="N764">
        <f t="shared" si="46"/>
        <v>-481.79913145975354</v>
      </c>
      <c r="O764">
        <f t="shared" si="47"/>
        <v>0.76100000000000001</v>
      </c>
    </row>
    <row r="765" spans="7:15" x14ac:dyDescent="0.2">
      <c r="G765">
        <v>762</v>
      </c>
      <c r="H765">
        <f t="shared" si="45"/>
        <v>0.76200000000000001</v>
      </c>
      <c r="I765">
        <f>IF(Price!$AB$12&gt;Price!$AB$11,BETAINV(H765,Price!$AB$19,Price!$AB$20,Price!$AB$11,Price!$AB$12),Price!$AB$11)</f>
        <v>1.0335998582566412</v>
      </c>
      <c r="J765">
        <f>IF(Weight!$AB$12&gt;Weight!$AB$11,BETAINV(H765,Weight!$AB$19,Weight!$AB$20,Weight!$AB$11,Weight!$AB$12),Weight!$AB$11)</f>
        <v>460.22386114676084</v>
      </c>
      <c r="K765">
        <f>IF(Wean!$AB$12&gt;Wean!$AB$11,BETAINV(H765,Wean!$AB$19,Wean!$AB$20,Wean!$AB$11,Wean!$AB$12),Wean!$AB$11)</f>
        <v>0.85439896499043233</v>
      </c>
      <c r="L765">
        <f>IF(Costs!$AB$12&gt;Costs!$AB$11,BETAINV(H765,Costs!$AB$19,Costs!$AB$20,Costs!$AB$11,Costs!$AB$12),Costs!$AB$11)</f>
        <v>301.49849974834291</v>
      </c>
      <c r="M765">
        <f t="shared" si="48"/>
        <v>104.92825210885536</v>
      </c>
      <c r="N765">
        <f t="shared" si="46"/>
        <v>-481.73841455781127</v>
      </c>
      <c r="O765">
        <f t="shared" si="47"/>
        <v>0.76200000000000001</v>
      </c>
    </row>
    <row r="766" spans="7:15" x14ac:dyDescent="0.2">
      <c r="G766">
        <v>763</v>
      </c>
      <c r="H766">
        <f t="shared" si="45"/>
        <v>0.76300000000000001</v>
      </c>
      <c r="I766">
        <f>IF(Price!$AB$12&gt;Price!$AB$11,BETAINV(H766,Price!$AB$19,Price!$AB$20,Price!$AB$11,Price!$AB$12),Price!$AB$11)</f>
        <v>1.0337829781325834</v>
      </c>
      <c r="J766">
        <f>IF(Weight!$AB$12&gt;Weight!$AB$11,BETAINV(H766,Weight!$AB$19,Weight!$AB$20,Weight!$AB$11,Weight!$AB$12),Weight!$AB$11)</f>
        <v>460.26869090012781</v>
      </c>
      <c r="K766">
        <f>IF(Wean!$AB$12&gt;Wean!$AB$11,BETAINV(H766,Wean!$AB$19,Wean!$AB$20,Wean!$AB$11,Wean!$AB$12),Wean!$AB$11)</f>
        <v>0.85447580488060237</v>
      </c>
      <c r="L766">
        <f>IF(Costs!$AB$12&gt;Costs!$AB$11,BETAINV(H766,Costs!$AB$19,Costs!$AB$20,Costs!$AB$11,Costs!$AB$12),Costs!$AB$11)</f>
        <v>301.58576775939042</v>
      </c>
      <c r="M766">
        <f t="shared" si="48"/>
        <v>104.98914780680894</v>
      </c>
      <c r="N766">
        <f t="shared" si="46"/>
        <v>-481.67751885985768</v>
      </c>
      <c r="O766">
        <f t="shared" si="47"/>
        <v>0.76300000000000001</v>
      </c>
    </row>
    <row r="767" spans="7:15" x14ac:dyDescent="0.2">
      <c r="G767">
        <v>764</v>
      </c>
      <c r="H767">
        <f t="shared" si="45"/>
        <v>0.76400000000000001</v>
      </c>
      <c r="I767">
        <f>IF(Price!$AB$12&gt;Price!$AB$11,BETAINV(H767,Price!$AB$19,Price!$AB$20,Price!$AB$11,Price!$AB$12),Price!$AB$11)</f>
        <v>1.0339665058443714</v>
      </c>
      <c r="J767">
        <f>IF(Weight!$AB$12&gt;Weight!$AB$11,BETAINV(H767,Weight!$AB$19,Weight!$AB$20,Weight!$AB$11,Weight!$AB$12),Weight!$AB$11)</f>
        <v>460.31360365619582</v>
      </c>
      <c r="K767">
        <f>IF(Wean!$AB$12&gt;Wean!$AB$11,BETAINV(H767,Wean!$AB$19,Wean!$AB$20,Wean!$AB$11,Wean!$AB$12),Wean!$AB$11)</f>
        <v>0.85455283111090552</v>
      </c>
      <c r="L767">
        <f>IF(Costs!$AB$12&gt;Costs!$AB$11,BETAINV(H767,Costs!$AB$19,Costs!$AB$20,Costs!$AB$11,Costs!$AB$12),Costs!$AB$11)</f>
        <v>301.67321213978198</v>
      </c>
      <c r="M767">
        <f t="shared" si="48"/>
        <v>105.05022369452752</v>
      </c>
      <c r="N767">
        <f t="shared" si="46"/>
        <v>-481.61644297213911</v>
      </c>
      <c r="O767">
        <f t="shared" si="47"/>
        <v>0.76400000000000001</v>
      </c>
    </row>
    <row r="768" spans="7:15" x14ac:dyDescent="0.2">
      <c r="G768">
        <v>765</v>
      </c>
      <c r="H768">
        <f t="shared" si="45"/>
        <v>0.76500000000000001</v>
      </c>
      <c r="I768">
        <f>IF(Price!$AB$12&gt;Price!$AB$11,BETAINV(H768,Price!$AB$19,Price!$AB$20,Price!$AB$11,Price!$AB$12),Price!$AB$11)</f>
        <v>1.0341504447729111</v>
      </c>
      <c r="J768">
        <f>IF(Weight!$AB$12&gt;Weight!$AB$11,BETAINV(H768,Weight!$AB$19,Weight!$AB$20,Weight!$AB$11,Weight!$AB$12),Weight!$AB$11)</f>
        <v>460.35860013984001</v>
      </c>
      <c r="K768">
        <f>IF(Wean!$AB$12&gt;Wean!$AB$11,BETAINV(H768,Wean!$AB$19,Wean!$AB$20,Wean!$AB$11,Wean!$AB$12),Wean!$AB$11)</f>
        <v>0.8546300451859985</v>
      </c>
      <c r="L768">
        <f>IF(Costs!$AB$12&gt;Costs!$AB$11,BETAINV(H768,Costs!$AB$19,Costs!$AB$20,Costs!$AB$11,Costs!$AB$12),Costs!$AB$11)</f>
        <v>301.76083439284605</v>
      </c>
      <c r="M768">
        <f t="shared" si="48"/>
        <v>105.11148118205426</v>
      </c>
      <c r="N768">
        <f t="shared" si="46"/>
        <v>-481.55518548461237</v>
      </c>
      <c r="O768">
        <f t="shared" si="47"/>
        <v>0.76500000000000001</v>
      </c>
    </row>
    <row r="769" spans="7:15" x14ac:dyDescent="0.2">
      <c r="G769">
        <v>766</v>
      </c>
      <c r="H769">
        <f t="shared" si="45"/>
        <v>0.76600000000000001</v>
      </c>
      <c r="I769">
        <f>IF(Price!$AB$12&gt;Price!$AB$11,BETAINV(H769,Price!$AB$19,Price!$AB$20,Price!$AB$11,Price!$AB$12),Price!$AB$11)</f>
        <v>1.0343347983373337</v>
      </c>
      <c r="J769">
        <f>IF(Weight!$AB$12&gt;Weight!$AB$11,BETAINV(H769,Weight!$AB$19,Weight!$AB$20,Weight!$AB$11,Weight!$AB$12),Weight!$AB$11)</f>
        <v>460.40368108385843</v>
      </c>
      <c r="K769">
        <f>IF(Wean!$AB$12&gt;Wean!$AB$11,BETAINV(H769,Wean!$AB$19,Wean!$AB$20,Wean!$AB$11,Wean!$AB$12),Wean!$AB$11)</f>
        <v>0.85470744862776848</v>
      </c>
      <c r="L769">
        <f>IF(Costs!$AB$12&gt;Costs!$AB$11,BETAINV(H769,Costs!$AB$19,Costs!$AB$20,Costs!$AB$11,Costs!$AB$12),Costs!$AB$11)</f>
        <v>301.84863603862209</v>
      </c>
      <c r="M769">
        <f t="shared" si="48"/>
        <v>105.17292169598556</v>
      </c>
      <c r="N769">
        <f t="shared" si="46"/>
        <v>-481.49374497068106</v>
      </c>
      <c r="O769">
        <f t="shared" si="47"/>
        <v>0.76600000000000001</v>
      </c>
    </row>
    <row r="770" spans="7:15" x14ac:dyDescent="0.2">
      <c r="G770">
        <v>767</v>
      </c>
      <c r="H770">
        <f t="shared" si="45"/>
        <v>0.76700000000000002</v>
      </c>
      <c r="I770">
        <f>IF(Price!$AB$12&gt;Price!$AB$11,BETAINV(H770,Price!$AB$19,Price!$AB$20,Price!$AB$11,Price!$AB$12),Price!$AB$11)</f>
        <v>1.0345195699956138</v>
      </c>
      <c r="J770">
        <f>IF(Weight!$AB$12&gt;Weight!$AB$11,BETAINV(H770,Weight!$AB$19,Weight!$AB$20,Weight!$AB$11,Weight!$AB$12),Weight!$AB$11)</f>
        <v>460.44884722909978</v>
      </c>
      <c r="K770">
        <f>IF(Wean!$AB$12&gt;Wean!$AB$11,BETAINV(H770,Wean!$AB$19,Wean!$AB$20,Wean!$AB$11,Wean!$AB$12),Wean!$AB$11)</f>
        <v>0.8547850429756112</v>
      </c>
      <c r="L770">
        <f>IF(Costs!$AB$12&gt;Costs!$AB$11,BETAINV(H770,Costs!$AB$19,Costs!$AB$20,Costs!$AB$11,Costs!$AB$12),Costs!$AB$11)</f>
        <v>301.93661861413028</v>
      </c>
      <c r="M770">
        <f t="shared" si="48"/>
        <v>105.2345466797392</v>
      </c>
      <c r="N770">
        <f t="shared" si="46"/>
        <v>-481.43211998692743</v>
      </c>
      <c r="O770">
        <f t="shared" si="47"/>
        <v>0.76700000000000002</v>
      </c>
    </row>
    <row r="771" spans="7:15" x14ac:dyDescent="0.2">
      <c r="G771">
        <v>768</v>
      </c>
      <c r="H771">
        <f t="shared" si="45"/>
        <v>0.76800000000000002</v>
      </c>
      <c r="I771">
        <f>IF(Price!$AB$12&gt;Price!$AB$11,BETAINV(H771,Price!$AB$19,Price!$AB$20,Price!$AB$11,Price!$AB$12),Price!$AB$11)</f>
        <v>1.0347047632452013</v>
      </c>
      <c r="J771">
        <f>IF(Weight!$AB$12&gt;Weight!$AB$11,BETAINV(H771,Weight!$AB$19,Weight!$AB$20,Weight!$AB$11,Weight!$AB$12),Weight!$AB$11)</f>
        <v>460.49409932459406</v>
      </c>
      <c r="K771">
        <f>IF(Wean!$AB$12&gt;Wean!$AB$11,BETAINV(H771,Wean!$AB$19,Wean!$AB$20,Wean!$AB$11,Wean!$AB$12),Wean!$AB$11)</f>
        <v>0.85486282978671513</v>
      </c>
      <c r="L771">
        <f>IF(Costs!$AB$12&gt;Costs!$AB$11,BETAINV(H771,Costs!$AB$19,Costs!$AB$20,Costs!$AB$11,Costs!$AB$12),Costs!$AB$11)</f>
        <v>302.02478367364745</v>
      </c>
      <c r="M771">
        <f t="shared" si="48"/>
        <v>105.29635759382842</v>
      </c>
      <c r="N771">
        <f t="shared" si="46"/>
        <v>-481.37030907283821</v>
      </c>
      <c r="O771">
        <f t="shared" si="47"/>
        <v>0.76800000000000002</v>
      </c>
    </row>
    <row r="772" spans="7:15" x14ac:dyDescent="0.2">
      <c r="G772">
        <v>769</v>
      </c>
      <c r="H772">
        <f t="shared" ref="H772:H835" si="49">G772/1000</f>
        <v>0.76900000000000002</v>
      </c>
      <c r="I772">
        <f>IF(Price!$AB$12&gt;Price!$AB$11,BETAINV(H772,Price!$AB$19,Price!$AB$20,Price!$AB$11,Price!$AB$12),Price!$AB$11)</f>
        <v>1.0348903816236648</v>
      </c>
      <c r="J772">
        <f>IF(Weight!$AB$12&gt;Weight!$AB$11,BETAINV(H772,Weight!$AB$19,Weight!$AB$20,Weight!$AB$11,Weight!$AB$12),Weight!$AB$11)</f>
        <v>460.53943812768557</v>
      </c>
      <c r="K772">
        <f>IF(Wean!$AB$12&gt;Wean!$AB$11,BETAINV(H772,Wean!$AB$19,Wean!$AB$20,Wean!$AB$11,Wean!$AB$12),Wean!$AB$11)</f>
        <v>0.8549408106363523</v>
      </c>
      <c r="L772">
        <f>IF(Costs!$AB$12&gt;Costs!$AB$11,BETAINV(H772,Costs!$AB$19,Costs!$AB$20,Costs!$AB$11,Costs!$AB$12),Costs!$AB$11)</f>
        <v>302.11313278898825</v>
      </c>
      <c r="M772">
        <f t="shared" si="48"/>
        <v>105.35835591614176</v>
      </c>
      <c r="N772">
        <f t="shared" ref="N772:N835" si="50">M772-$E$40-$E$43</f>
        <v>-481.30831075052487</v>
      </c>
      <c r="O772">
        <f t="shared" ref="O772:O835" si="51">H772</f>
        <v>0.76900000000000002</v>
      </c>
    </row>
    <row r="773" spans="7:15" x14ac:dyDescent="0.2">
      <c r="G773">
        <v>770</v>
      </c>
      <c r="H773">
        <f t="shared" si="49"/>
        <v>0.77</v>
      </c>
      <c r="I773">
        <f>IF(Price!$AB$12&gt;Price!$AB$11,BETAINV(H773,Price!$AB$19,Price!$AB$20,Price!$AB$11,Price!$AB$12),Price!$AB$11)</f>
        <v>1.0350764287093477</v>
      </c>
      <c r="J773">
        <f>IF(Weight!$AB$12&gt;Weight!$AB$11,BETAINV(H773,Weight!$AB$19,Weight!$AB$20,Weight!$AB$11,Weight!$AB$12),Weight!$AB$11)</f>
        <v>460.58486440416857</v>
      </c>
      <c r="K773">
        <f>IF(Wean!$AB$12&gt;Wean!$AB$11,BETAINV(H773,Wean!$AB$19,Wean!$AB$20,Wean!$AB$11,Wean!$AB$12),Wean!$AB$11)</f>
        <v>0.85501898711817359</v>
      </c>
      <c r="L773">
        <f>IF(Costs!$AB$12&gt;Costs!$AB$11,BETAINV(H773,Costs!$AB$19,Costs!$AB$20,Costs!$AB$11,Costs!$AB$12),Costs!$AB$11)</f>
        <v>302.20166754979198</v>
      </c>
      <c r="M773">
        <f t="shared" ref="M773:M836" si="52">I773*J773*K773-L773</f>
        <v>105.42054314222821</v>
      </c>
      <c r="N773">
        <f t="shared" si="50"/>
        <v>-481.24612352443842</v>
      </c>
      <c r="O773">
        <f t="shared" si="51"/>
        <v>0.77</v>
      </c>
    </row>
    <row r="774" spans="7:15" x14ac:dyDescent="0.2">
      <c r="G774">
        <v>771</v>
      </c>
      <c r="H774">
        <f t="shared" si="49"/>
        <v>0.77100000000000002</v>
      </c>
      <c r="I774">
        <f>IF(Price!$AB$12&gt;Price!$AB$11,BETAINV(H774,Price!$AB$19,Price!$AB$20,Price!$AB$11,Price!$AB$12),Price!$AB$11)</f>
        <v>1.0352629081220415</v>
      </c>
      <c r="J774">
        <f>IF(Weight!$AB$12&gt;Weight!$AB$11,BETAINV(H774,Weight!$AB$19,Weight!$AB$20,Weight!$AB$11,Weight!$AB$12),Weight!$AB$11)</f>
        <v>460.63037892842601</v>
      </c>
      <c r="K774">
        <f>IF(Wean!$AB$12&gt;Wean!$AB$11,BETAINV(H774,Wean!$AB$19,Wean!$AB$20,Wean!$AB$11,Wean!$AB$12),Wean!$AB$11)</f>
        <v>0.85509736084451182</v>
      </c>
      <c r="L774">
        <f>IF(Costs!$AB$12&gt;Costs!$AB$11,BETAINV(H774,Costs!$AB$19,Costs!$AB$20,Costs!$AB$11,Costs!$AB$12),Costs!$AB$11)</f>
        <v>302.29038956381555</v>
      </c>
      <c r="M774">
        <f t="shared" si="52"/>
        <v>105.48292078558933</v>
      </c>
      <c r="N774">
        <f t="shared" si="50"/>
        <v>-481.1837458810773</v>
      </c>
      <c r="O774">
        <f t="shared" si="51"/>
        <v>0.77100000000000002</v>
      </c>
    </row>
    <row r="775" spans="7:15" x14ac:dyDescent="0.2">
      <c r="G775">
        <v>772</v>
      </c>
      <c r="H775">
        <f t="shared" si="49"/>
        <v>0.77200000000000002</v>
      </c>
      <c r="I775">
        <f>IF(Price!$AB$12&gt;Price!$AB$11,BETAINV(H775,Price!$AB$19,Price!$AB$20,Price!$AB$11,Price!$AB$12),Price!$AB$11)</f>
        <v>1.0354498235236678</v>
      </c>
      <c r="J775">
        <f>IF(Weight!$AB$12&gt;Weight!$AB$11,BETAINV(H775,Weight!$AB$19,Weight!$AB$20,Weight!$AB$11,Weight!$AB$12),Weight!$AB$11)</f>
        <v>460.67598248357103</v>
      </c>
      <c r="K775">
        <f>IF(Wean!$AB$12&gt;Wean!$AB$11,BETAINV(H775,Wean!$AB$19,Wean!$AB$20,Wean!$AB$11,Wean!$AB$12),Wean!$AB$11)</f>
        <v>0.8551759334466893</v>
      </c>
      <c r="L775">
        <f>IF(Costs!$AB$12&gt;Costs!$AB$11,BETAINV(H775,Costs!$AB$19,Costs!$AB$20,Costs!$AB$11,Costs!$AB$12),Costs!$AB$11)</f>
        <v>302.37930045723215</v>
      </c>
      <c r="M775">
        <f t="shared" si="52"/>
        <v>105.54549037797631</v>
      </c>
      <c r="N775">
        <f t="shared" si="50"/>
        <v>-481.12117628869032</v>
      </c>
      <c r="O775">
        <f t="shared" si="51"/>
        <v>0.77200000000000002</v>
      </c>
    </row>
    <row r="776" spans="7:15" x14ac:dyDescent="0.2">
      <c r="G776">
        <v>773</v>
      </c>
      <c r="H776">
        <f t="shared" si="49"/>
        <v>0.77300000000000002</v>
      </c>
      <c r="I776">
        <f>IF(Price!$AB$12&gt;Price!$AB$11,BETAINV(H776,Price!$AB$19,Price!$AB$20,Price!$AB$11,Price!$AB$12),Price!$AB$11)</f>
        <v>1.0356371786189782</v>
      </c>
      <c r="J776">
        <f>IF(Weight!$AB$12&gt;Weight!$AB$11,BETAINV(H776,Weight!$AB$19,Weight!$AB$20,Weight!$AB$11,Weight!$AB$12),Weight!$AB$11)</f>
        <v>460.72167586159088</v>
      </c>
      <c r="K776">
        <f>IF(Wean!$AB$12&gt;Wean!$AB$11,BETAINV(H776,Wean!$AB$19,Wean!$AB$20,Wean!$AB$11,Wean!$AB$12),Wean!$AB$11)</f>
        <v>0.85525470657533376</v>
      </c>
      <c r="L776">
        <f>IF(Costs!$AB$12&gt;Costs!$AB$11,BETAINV(H776,Costs!$AB$19,Costs!$AB$20,Costs!$AB$11,Costs!$AB$12),Costs!$AB$11)</f>
        <v>302.46840187493672</v>
      </c>
      <c r="M776">
        <f t="shared" si="52"/>
        <v>105.60825346969352</v>
      </c>
      <c r="N776">
        <f t="shared" si="50"/>
        <v>-481.05841319697311</v>
      </c>
      <c r="O776">
        <f t="shared" si="51"/>
        <v>0.77300000000000002</v>
      </c>
    </row>
    <row r="777" spans="7:15" x14ac:dyDescent="0.2">
      <c r="G777">
        <v>774</v>
      </c>
      <c r="H777">
        <f t="shared" si="49"/>
        <v>0.77400000000000002</v>
      </c>
      <c r="I777">
        <f>IF(Price!$AB$12&gt;Price!$AB$11,BETAINV(H777,Price!$AB$19,Price!$AB$20,Price!$AB$11,Price!$AB$12),Price!$AB$11)</f>
        <v>1.035824977156268</v>
      </c>
      <c r="J777">
        <f>IF(Weight!$AB$12&gt;Weight!$AB$11,BETAINV(H777,Weight!$AB$19,Weight!$AB$20,Weight!$AB$11,Weight!$AB$12),Weight!$AB$11)</f>
        <v>460.76745986349465</v>
      </c>
      <c r="K777">
        <f>IF(Wean!$AB$12&gt;Wean!$AB$11,BETAINV(H777,Wean!$AB$19,Wean!$AB$20,Wean!$AB$11,Wean!$AB$12),Wean!$AB$11)</f>
        <v>0.85533368190069881</v>
      </c>
      <c r="L777">
        <f>IF(Costs!$AB$12&gt;Costs!$AB$11,BETAINV(H777,Costs!$AB$19,Costs!$AB$20,Costs!$AB$11,Costs!$AB$12),Costs!$AB$11)</f>
        <v>302.55769548085692</v>
      </c>
      <c r="M777">
        <f t="shared" si="52"/>
        <v>105.67121162990912</v>
      </c>
      <c r="N777">
        <f t="shared" si="50"/>
        <v>-480.99545503675751</v>
      </c>
      <c r="O777">
        <f t="shared" si="51"/>
        <v>0.77400000000000002</v>
      </c>
    </row>
    <row r="778" spans="7:15" x14ac:dyDescent="0.2">
      <c r="G778">
        <v>775</v>
      </c>
      <c r="H778">
        <f t="shared" si="49"/>
        <v>0.77500000000000002</v>
      </c>
      <c r="I778">
        <f>IF(Price!$AB$12&gt;Price!$AB$11,BETAINV(H778,Price!$AB$19,Price!$AB$20,Price!$AB$11,Price!$AB$12),Price!$AB$11)</f>
        <v>1.036013222928104</v>
      </c>
      <c r="J778">
        <f>IF(Weight!$AB$12&gt;Weight!$AB$11,BETAINV(H778,Weight!$AB$19,Weight!$AB$20,Weight!$AB$11,Weight!$AB$12),Weight!$AB$11)</f>
        <v>460.8133352994634</v>
      </c>
      <c r="K778">
        <f>IF(Wean!$AB$12&gt;Wean!$AB$11,BETAINV(H778,Wean!$AB$19,Wean!$AB$20,Wean!$AB$11,Wean!$AB$12),Wean!$AB$11)</f>
        <v>0.85541286111299319</v>
      </c>
      <c r="L778">
        <f>IF(Costs!$AB$12&gt;Costs!$AB$11,BETAINV(H778,Costs!$AB$19,Costs!$AB$20,Costs!$AB$11,Costs!$AB$12),Costs!$AB$11)</f>
        <v>302.64718295827129</v>
      </c>
      <c r="M778">
        <f t="shared" si="52"/>
        <v>105.73436644697205</v>
      </c>
      <c r="N778">
        <f t="shared" si="50"/>
        <v>-480.93230021969458</v>
      </c>
      <c r="O778">
        <f t="shared" si="51"/>
        <v>0.77500000000000002</v>
      </c>
    </row>
    <row r="779" spans="7:15" x14ac:dyDescent="0.2">
      <c r="G779">
        <v>776</v>
      </c>
      <c r="H779">
        <f t="shared" si="49"/>
        <v>0.77600000000000002</v>
      </c>
      <c r="I779">
        <f>IF(Price!$AB$12&gt;Price!$AB$11,BETAINV(H779,Price!$AB$19,Price!$AB$20,Price!$AB$11,Price!$AB$12),Price!$AB$11)</f>
        <v>1.0362019197720687</v>
      </c>
      <c r="J779">
        <f>IF(Weight!$AB$12&gt;Weight!$AB$11,BETAINV(H779,Weight!$AB$19,Weight!$AB$20,Weight!$AB$11,Weight!$AB$12),Weight!$AB$11)</f>
        <v>460.85930298900371</v>
      </c>
      <c r="K779">
        <f>IF(Wean!$AB$12&gt;Wean!$AB$11,BETAINV(H779,Wean!$AB$19,Wean!$AB$20,Wean!$AB$11,Wean!$AB$12),Wean!$AB$11)</f>
        <v>0.85549224592271556</v>
      </c>
      <c r="L779">
        <f>IF(Costs!$AB$12&gt;Costs!$AB$11,BETAINV(H779,Costs!$AB$19,Costs!$AB$20,Costs!$AB$11,Costs!$AB$12),Costs!$AB$11)</f>
        <v>302.73686601013367</v>
      </c>
      <c r="M779">
        <f t="shared" si="52"/>
        <v>105.79771952873489</v>
      </c>
      <c r="N779">
        <f t="shared" si="50"/>
        <v>-480.86894713793174</v>
      </c>
      <c r="O779">
        <f t="shared" si="51"/>
        <v>0.77600000000000002</v>
      </c>
    </row>
    <row r="780" spans="7:15" x14ac:dyDescent="0.2">
      <c r="G780">
        <v>777</v>
      </c>
      <c r="H780">
        <f t="shared" si="49"/>
        <v>0.77700000000000002</v>
      </c>
      <c r="I780">
        <f>IF(Price!$AB$12&gt;Price!$AB$11,BETAINV(H780,Price!$AB$19,Price!$AB$20,Price!$AB$11,Price!$AB$12),Price!$AB$11)</f>
        <v>1.0363910715715188</v>
      </c>
      <c r="J780">
        <f>IF(Weight!$AB$12&gt;Weight!$AB$11,BETAINV(H780,Weight!$AB$19,Weight!$AB$20,Weight!$AB$11,Weight!$AB$12),Weight!$AB$11)</f>
        <v>460.90536376110447</v>
      </c>
      <c r="K780">
        <f>IF(Wean!$AB$12&gt;Wean!$AB$11,BETAINV(H780,Wean!$AB$19,Wean!$AB$20,Wean!$AB$11,Wean!$AB$12),Wean!$AB$11)</f>
        <v>0.85557183806099679</v>
      </c>
      <c r="L780">
        <f>IF(Costs!$AB$12&gt;Costs!$AB$11,BETAINV(H780,Costs!$AB$19,Costs!$AB$20,Costs!$AB$11,Costs!$AB$12),Costs!$AB$11)</f>
        <v>302.82674635940486</v>
      </c>
      <c r="M780">
        <f t="shared" si="52"/>
        <v>105.86127250288433</v>
      </c>
      <c r="N780">
        <f t="shared" si="50"/>
        <v>-480.8053941637823</v>
      </c>
      <c r="O780">
        <f t="shared" si="51"/>
        <v>0.77700000000000002</v>
      </c>
    </row>
    <row r="781" spans="7:15" x14ac:dyDescent="0.2">
      <c r="G781">
        <v>778</v>
      </c>
      <c r="H781">
        <f t="shared" si="49"/>
        <v>0.77800000000000002</v>
      </c>
      <c r="I781">
        <f>IF(Price!$AB$12&gt;Price!$AB$11,BETAINV(H781,Price!$AB$19,Price!$AB$20,Price!$AB$11,Price!$AB$12),Price!$AB$11)</f>
        <v>1.0365806822563619</v>
      </c>
      <c r="J781">
        <f>IF(Weight!$AB$12&gt;Weight!$AB$11,BETAINV(H781,Weight!$AB$19,Weight!$AB$20,Weight!$AB$11,Weight!$AB$12),Weight!$AB$11)</f>
        <v>460.95151845439665</v>
      </c>
      <c r="K781">
        <f>IF(Wean!$AB$12&gt;Wean!$AB$11,BETAINV(H781,Wean!$AB$19,Wean!$AB$20,Wean!$AB$11,Wean!$AB$12),Wean!$AB$11)</f>
        <v>0.85565163927994958</v>
      </c>
      <c r="L781">
        <f>IF(Costs!$AB$12&gt;Costs!$AB$11,BETAINV(H781,Costs!$AB$19,Costs!$AB$20,Costs!$AB$11,Costs!$AB$12),Costs!$AB$11)</f>
        <v>302.9168257493908</v>
      </c>
      <c r="M781">
        <f t="shared" si="52"/>
        <v>105.92502701727909</v>
      </c>
      <c r="N781">
        <f t="shared" si="50"/>
        <v>-480.74163964938754</v>
      </c>
      <c r="O781">
        <f t="shared" si="51"/>
        <v>0.77800000000000002</v>
      </c>
    </row>
    <row r="782" spans="7:15" x14ac:dyDescent="0.2">
      <c r="G782">
        <v>779</v>
      </c>
      <c r="H782">
        <f t="shared" si="49"/>
        <v>0.77900000000000003</v>
      </c>
      <c r="I782">
        <f>IF(Price!$AB$12&gt;Price!$AB$11,BETAINV(H782,Price!$AB$19,Price!$AB$20,Price!$AB$11,Price!$AB$12),Price!$AB$11)</f>
        <v>1.0367707558038481</v>
      </c>
      <c r="J782">
        <f>IF(Weight!$AB$12&gt;Weight!$AB$11,BETAINV(H782,Weight!$AB$19,Weight!$AB$20,Weight!$AB$11,Weight!$AB$12),Weight!$AB$11)</f>
        <v>460.99776791731716</v>
      </c>
      <c r="K782">
        <f>IF(Wean!$AB$12&gt;Wean!$AB$11,BETAINV(H782,Wean!$AB$19,Wean!$AB$20,Wean!$AB$11,Wean!$AB$12),Wean!$AB$11)</f>
        <v>0.85573165135302609</v>
      </c>
      <c r="L782">
        <f>IF(Costs!$AB$12&gt;Costs!$AB$11,BETAINV(H782,Costs!$AB$19,Costs!$AB$20,Costs!$AB$11,Costs!$AB$12),Costs!$AB$11)</f>
        <v>303.00710594408832</v>
      </c>
      <c r="M782">
        <f t="shared" si="52"/>
        <v>105.98898474029443</v>
      </c>
      <c r="N782">
        <f t="shared" si="50"/>
        <v>-480.6776819263722</v>
      </c>
      <c r="O782">
        <f t="shared" si="51"/>
        <v>0.77900000000000003</v>
      </c>
    </row>
    <row r="783" spans="7:15" x14ac:dyDescent="0.2">
      <c r="G783">
        <v>780</v>
      </c>
      <c r="H783">
        <f t="shared" si="49"/>
        <v>0.78</v>
      </c>
      <c r="I783">
        <f>IF(Price!$AB$12&gt;Price!$AB$11,BETAINV(H783,Price!$AB$19,Price!$AB$20,Price!$AB$11,Price!$AB$12),Price!$AB$11)</f>
        <v>1.0369612962393799</v>
      </c>
      <c r="J783">
        <f>IF(Weight!$AB$12&gt;Weight!$AB$11,BETAINV(H783,Weight!$AB$19,Weight!$AB$20,Weight!$AB$11,Weight!$AB$12),Weight!$AB$11)</f>
        <v>461.0441130082753</v>
      </c>
      <c r="K783">
        <f>IF(Wean!$AB$12&gt;Wean!$AB$11,BETAINV(H783,Wean!$AB$19,Wean!$AB$20,Wean!$AB$11,Wean!$AB$12),Wean!$AB$11)</f>
        <v>0.85581187607538189</v>
      </c>
      <c r="L783">
        <f>IF(Costs!$AB$12&gt;Costs!$AB$11,BETAINV(H783,Costs!$AB$19,Costs!$AB$20,Costs!$AB$11,Costs!$AB$12),Costs!$AB$11)</f>
        <v>303.0975887285382</v>
      </c>
      <c r="M783">
        <f t="shared" si="52"/>
        <v>106.05314736117435</v>
      </c>
      <c r="N783">
        <f t="shared" si="50"/>
        <v>-480.61351930549228</v>
      </c>
      <c r="O783">
        <f t="shared" si="51"/>
        <v>0.78</v>
      </c>
    </row>
    <row r="784" spans="7:15" x14ac:dyDescent="0.2">
      <c r="G784">
        <v>781</v>
      </c>
      <c r="H784">
        <f t="shared" si="49"/>
        <v>0.78100000000000003</v>
      </c>
      <c r="I784">
        <f>IF(Price!$AB$12&gt;Price!$AB$11,BETAINV(H784,Price!$AB$19,Price!$AB$20,Price!$AB$11,Price!$AB$12),Price!$AB$11)</f>
        <v>1.0371523076373377</v>
      </c>
      <c r="J784">
        <f>IF(Weight!$AB$12&gt;Weight!$AB$11,BETAINV(H784,Weight!$AB$19,Weight!$AB$20,Weight!$AB$11,Weight!$AB$12),Weight!$AB$11)</f>
        <v>461.09055459582339</v>
      </c>
      <c r="K784">
        <f>IF(Wean!$AB$12&gt;Wean!$AB$11,BETAINV(H784,Wean!$AB$19,Wean!$AB$20,Wean!$AB$11,Wean!$AB$12),Wean!$AB$11)</f>
        <v>0.85589231526424947</v>
      </c>
      <c r="L784">
        <f>IF(Costs!$AB$12&gt;Costs!$AB$11,BETAINV(H784,Costs!$AB$19,Costs!$AB$20,Costs!$AB$11,Costs!$AB$12),Costs!$AB$11)</f>
        <v>303.18827590918568</v>
      </c>
      <c r="M784">
        <f t="shared" si="52"/>
        <v>106.11751659039152</v>
      </c>
      <c r="N784">
        <f t="shared" si="50"/>
        <v>-480.54915007627511</v>
      </c>
      <c r="O784">
        <f t="shared" si="51"/>
        <v>0.78100000000000003</v>
      </c>
    </row>
    <row r="785" spans="7:15" x14ac:dyDescent="0.2">
      <c r="G785">
        <v>782</v>
      </c>
      <c r="H785">
        <f t="shared" si="49"/>
        <v>0.78200000000000003</v>
      </c>
      <c r="I785">
        <f>IF(Price!$AB$12&gt;Price!$AB$11,BETAINV(H785,Price!$AB$19,Price!$AB$20,Price!$AB$11,Price!$AB$12),Price!$AB$11)</f>
        <v>1.0373437941219248</v>
      </c>
      <c r="J785">
        <f>IF(Weight!$AB$12&gt;Weight!$AB$11,BETAINV(H785,Weight!$AB$19,Weight!$AB$20,Weight!$AB$11,Weight!$AB$12),Weight!$AB$11)</f>
        <v>461.13709355883111</v>
      </c>
      <c r="K785">
        <f>IF(Wean!$AB$12&gt;Wean!$AB$11,BETAINV(H785,Wean!$AB$19,Wean!$AB$20,Wean!$AB$11,Wean!$AB$12),Wean!$AB$11)</f>
        <v>0.85597297075931866</v>
      </c>
      <c r="L785">
        <f>IF(Costs!$AB$12&gt;Costs!$AB$11,BETAINV(H785,Costs!$AB$19,Costs!$AB$20,Costs!$AB$11,Costs!$AB$12),Costs!$AB$11)</f>
        <v>303.27916931424892</v>
      </c>
      <c r="M785">
        <f t="shared" si="52"/>
        <v>106.18209416001508</v>
      </c>
      <c r="N785">
        <f t="shared" si="50"/>
        <v>-480.48457250665155</v>
      </c>
      <c r="O785">
        <f t="shared" si="51"/>
        <v>0.78200000000000003</v>
      </c>
    </row>
    <row r="786" spans="7:15" x14ac:dyDescent="0.2">
      <c r="G786">
        <v>783</v>
      </c>
      <c r="H786">
        <f t="shared" si="49"/>
        <v>0.78300000000000003</v>
      </c>
      <c r="I786">
        <f>IF(Price!$AB$12&gt;Price!$AB$11,BETAINV(H786,Price!$AB$19,Price!$AB$20,Price!$AB$11,Price!$AB$12),Price!$AB$11)</f>
        <v>1.0375357598680308</v>
      </c>
      <c r="J786">
        <f>IF(Weight!$AB$12&gt;Weight!$AB$11,BETAINV(H786,Weight!$AB$19,Weight!$AB$20,Weight!$AB$11,Weight!$AB$12),Weight!$AB$11)</f>
        <v>461.18373078666275</v>
      </c>
      <c r="K786">
        <f>IF(Wean!$AB$12&gt;Wean!$AB$11,BETAINV(H786,Wean!$AB$19,Wean!$AB$20,Wean!$AB$11,Wean!$AB$12),Wean!$AB$11)</f>
        <v>0.8560538444231256</v>
      </c>
      <c r="L786">
        <f>IF(Costs!$AB$12&gt;Costs!$AB$11,BETAINV(H786,Costs!$AB$19,Costs!$AB$20,Costs!$AB$11,Costs!$AB$12),Costs!$AB$11)</f>
        <v>303.37027079409523</v>
      </c>
      <c r="M786">
        <f t="shared" si="52"/>
        <v>106.2468818240863</v>
      </c>
      <c r="N786">
        <f t="shared" si="50"/>
        <v>-480.41978484258033</v>
      </c>
      <c r="O786">
        <f t="shared" si="51"/>
        <v>0.78300000000000003</v>
      </c>
    </row>
    <row r="787" spans="7:15" x14ac:dyDescent="0.2">
      <c r="G787">
        <v>784</v>
      </c>
      <c r="H787">
        <f t="shared" si="49"/>
        <v>0.78400000000000003</v>
      </c>
      <c r="I787">
        <f>IF(Price!$AB$12&gt;Price!$AB$11,BETAINV(H787,Price!$AB$19,Price!$AB$20,Price!$AB$11,Price!$AB$12),Price!$AB$11)</f>
        <v>1.0377282091021127</v>
      </c>
      <c r="J787">
        <f>IF(Weight!$AB$12&gt;Weight!$AB$11,BETAINV(H787,Weight!$AB$19,Weight!$AB$20,Weight!$AB$11,Weight!$AB$12),Weight!$AB$11)</f>
        <v>461.23046717935972</v>
      </c>
      <c r="K787">
        <f>IF(Wean!$AB$12&gt;Wean!$AB$11,BETAINV(H787,Wean!$AB$19,Wean!$AB$20,Wean!$AB$11,Wean!$AB$12),Wean!$AB$11)</f>
        <v>0.85613493814145081</v>
      </c>
      <c r="L787">
        <f>IF(Costs!$AB$12&gt;Costs!$AB$11,BETAINV(H787,Costs!$AB$19,Costs!$AB$20,Costs!$AB$11,Costs!$AB$12),Costs!$AB$11)</f>
        <v>303.46158222162586</v>
      </c>
      <c r="M787">
        <f t="shared" si="52"/>
        <v>106.31188135900317</v>
      </c>
      <c r="N787">
        <f t="shared" si="50"/>
        <v>-480.35478530766346</v>
      </c>
      <c r="O787">
        <f t="shared" si="51"/>
        <v>0.78400000000000003</v>
      </c>
    </row>
    <row r="788" spans="7:15" x14ac:dyDescent="0.2">
      <c r="G788">
        <v>785</v>
      </c>
      <c r="H788">
        <f t="shared" si="49"/>
        <v>0.78500000000000003</v>
      </c>
      <c r="I788">
        <f>IF(Price!$AB$12&gt;Price!$AB$11,BETAINV(H788,Price!$AB$19,Price!$AB$20,Price!$AB$11,Price!$AB$12),Price!$AB$11)</f>
        <v>1.0379211461030968</v>
      </c>
      <c r="J788">
        <f>IF(Weight!$AB$12&gt;Weight!$AB$11,BETAINV(H788,Weight!$AB$19,Weight!$AB$20,Weight!$AB$11,Weight!$AB$12),Weight!$AB$11)</f>
        <v>461.27730364782553</v>
      </c>
      <c r="K788">
        <f>IF(Wean!$AB$12&gt;Wean!$AB$11,BETAINV(H788,Wean!$AB$19,Wean!$AB$20,Wean!$AB$11,Wean!$AB$12),Wean!$AB$11)</f>
        <v>0.85621625382372502</v>
      </c>
      <c r="L788">
        <f>IF(Costs!$AB$12&gt;Costs!$AB$11,BETAINV(H788,Costs!$AB$19,Costs!$AB$20,Costs!$AB$11,Costs!$AB$12),Costs!$AB$11)</f>
        <v>303.55310549266869</v>
      </c>
      <c r="M788">
        <f t="shared" si="52"/>
        <v>106.37709456391218</v>
      </c>
      <c r="N788">
        <f t="shared" si="50"/>
        <v>-480.28957210275445</v>
      </c>
      <c r="O788">
        <f t="shared" si="51"/>
        <v>0.78500000000000003</v>
      </c>
    </row>
    <row r="789" spans="7:15" x14ac:dyDescent="0.2">
      <c r="G789">
        <v>786</v>
      </c>
      <c r="H789">
        <f t="shared" si="49"/>
        <v>0.78600000000000003</v>
      </c>
      <c r="I789">
        <f>IF(Price!$AB$12&gt;Price!$AB$11,BETAINV(H789,Price!$AB$19,Price!$AB$20,Price!$AB$11,Price!$AB$12),Price!$AB$11)</f>
        <v>1.038114575203299</v>
      </c>
      <c r="J789">
        <f>IF(Weight!$AB$12&gt;Weight!$AB$11,BETAINV(H789,Weight!$AB$19,Weight!$AB$20,Weight!$AB$11,Weight!$AB$12),Weight!$AB$11)</f>
        <v>461.32424111401599</v>
      </c>
      <c r="K789">
        <f>IF(Wean!$AB$12&gt;Wean!$AB$11,BETAINV(H789,Wean!$AB$19,Wean!$AB$20,Wean!$AB$11,Wean!$AB$12),Wean!$AB$11)</f>
        <v>0.85629779340344514</v>
      </c>
      <c r="L789">
        <f>IF(Costs!$AB$12&gt;Costs!$AB$11,BETAINV(H789,Costs!$AB$19,Costs!$AB$20,Costs!$AB$11,Costs!$AB$12),Costs!$AB$11)</f>
        <v>303.6448425263801</v>
      </c>
      <c r="M789">
        <f t="shared" si="52"/>
        <v>106.44252326111064</v>
      </c>
      <c r="N789">
        <f t="shared" si="50"/>
        <v>-480.22414340555599</v>
      </c>
      <c r="O789">
        <f t="shared" si="51"/>
        <v>0.78600000000000003</v>
      </c>
    </row>
    <row r="790" spans="7:15" x14ac:dyDescent="0.2">
      <c r="G790">
        <v>787</v>
      </c>
      <c r="H790">
        <f t="shared" si="49"/>
        <v>0.78700000000000003</v>
      </c>
      <c r="I790">
        <f>IF(Price!$AB$12&gt;Price!$AB$11,BETAINV(H790,Price!$AB$19,Price!$AB$20,Price!$AB$11,Price!$AB$12),Price!$AB$11)</f>
        <v>1.0383085007893662</v>
      </c>
      <c r="J790">
        <f>IF(Weight!$AB$12&gt;Weight!$AB$11,BETAINV(H790,Weight!$AB$19,Weight!$AB$20,Weight!$AB$11,Weight!$AB$12),Weight!$AB$11)</f>
        <v>461.37128051113285</v>
      </c>
      <c r="K790">
        <f>IF(Wean!$AB$12&gt;Wean!$AB$11,BETAINV(H790,Wean!$AB$19,Wean!$AB$20,Wean!$AB$11,Wean!$AB$12),Wean!$AB$11)</f>
        <v>0.8563795588385984</v>
      </c>
      <c r="L790">
        <f>IF(Costs!$AB$12&gt;Costs!$AB$11,BETAINV(H790,Costs!$AB$19,Costs!$AB$20,Costs!$AB$11,Costs!$AB$12),Costs!$AB$11)</f>
        <v>303.73679526565508</v>
      </c>
      <c r="M790">
        <f t="shared" si="52"/>
        <v>106.50816929645646</v>
      </c>
      <c r="N790">
        <f t="shared" si="50"/>
        <v>-480.15849737021017</v>
      </c>
      <c r="O790">
        <f t="shared" si="51"/>
        <v>0.78700000000000003</v>
      </c>
    </row>
    <row r="791" spans="7:15" x14ac:dyDescent="0.2">
      <c r="G791">
        <v>788</v>
      </c>
      <c r="H791">
        <f t="shared" si="49"/>
        <v>0.78800000000000003</v>
      </c>
      <c r="I791">
        <f>IF(Price!$AB$12&gt;Price!$AB$11,BETAINV(H791,Price!$AB$19,Price!$AB$20,Price!$AB$11,Price!$AB$12),Price!$AB$11)</f>
        <v>1.0385029273032398</v>
      </c>
      <c r="J791">
        <f>IF(Weight!$AB$12&gt;Weight!$AB$11,BETAINV(H791,Weight!$AB$19,Weight!$AB$20,Weight!$AB$11,Weight!$AB$12),Weight!$AB$11)</f>
        <v>461.41842278382222</v>
      </c>
      <c r="K791">
        <f>IF(Wean!$AB$12&gt;Wean!$AB$11,BETAINV(H791,Wean!$AB$19,Wean!$AB$20,Wean!$AB$11,Wean!$AB$12),Wean!$AB$11)</f>
        <v>0.85646155211209662</v>
      </c>
      <c r="L791">
        <f>IF(Costs!$AB$12&gt;Costs!$AB$11,BETAINV(H791,Costs!$AB$19,Costs!$AB$20,Costs!$AB$11,Costs!$AB$12),Costs!$AB$11)</f>
        <v>303.82896567754733</v>
      </c>
      <c r="M791">
        <f t="shared" si="52"/>
        <v>106.57403453978776</v>
      </c>
      <c r="N791">
        <f t="shared" si="50"/>
        <v>-480.09263212687887</v>
      </c>
      <c r="O791">
        <f t="shared" si="51"/>
        <v>0.78800000000000003</v>
      </c>
    </row>
    <row r="792" spans="7:15" x14ac:dyDescent="0.2">
      <c r="G792">
        <v>789</v>
      </c>
      <c r="H792">
        <f t="shared" si="49"/>
        <v>0.78900000000000003</v>
      </c>
      <c r="I792">
        <f>IF(Price!$AB$12&gt;Price!$AB$11,BETAINV(H792,Price!$AB$19,Price!$AB$20,Price!$AB$11,Price!$AB$12),Price!$AB$11)</f>
        <v>1.0386978592431386</v>
      </c>
      <c r="J792">
        <f>IF(Weight!$AB$12&gt;Weight!$AB$11,BETAINV(H792,Weight!$AB$19,Weight!$AB$20,Weight!$AB$11,Weight!$AB$12),Weight!$AB$11)</f>
        <v>461.46566888837691</v>
      </c>
      <c r="K792">
        <f>IF(Wean!$AB$12&gt;Wean!$AB$11,BETAINV(H792,Wean!$AB$19,Wean!$AB$20,Wean!$AB$11,Wean!$AB$12),Wean!$AB$11)</f>
        <v>0.85654377523222025</v>
      </c>
      <c r="L792">
        <f>IF(Costs!$AB$12&gt;Costs!$AB$11,BETAINV(H792,Costs!$AB$19,Costs!$AB$20,Costs!$AB$11,Costs!$AB$12),Costs!$AB$11)</f>
        <v>303.92135575369764</v>
      </c>
      <c r="M792">
        <f t="shared" si="52"/>
        <v>106.64012088535225</v>
      </c>
      <c r="N792">
        <f t="shared" si="50"/>
        <v>-480.02654578131438</v>
      </c>
      <c r="O792">
        <f t="shared" si="51"/>
        <v>0.78900000000000003</v>
      </c>
    </row>
    <row r="793" spans="7:15" x14ac:dyDescent="0.2">
      <c r="G793">
        <v>790</v>
      </c>
      <c r="H793">
        <f t="shared" si="49"/>
        <v>0.79</v>
      </c>
      <c r="I793">
        <f>IF(Price!$AB$12&gt;Price!$AB$11,BETAINV(H793,Price!$AB$19,Price!$AB$20,Price!$AB$11,Price!$AB$12),Price!$AB$11)</f>
        <v>1.0388933011645654</v>
      </c>
      <c r="J793">
        <f>IF(Weight!$AB$12&gt;Weight!$AB$11,BETAINV(H793,Weight!$AB$19,Weight!$AB$20,Weight!$AB$11,Weight!$AB$12),Weight!$AB$11)</f>
        <v>461.51301979294368</v>
      </c>
      <c r="K793">
        <f>IF(Wean!$AB$12&gt;Wean!$AB$11,BETAINV(H793,Wean!$AB$19,Wean!$AB$20,Wean!$AB$11,Wean!$AB$12),Wean!$AB$11)</f>
        <v>0.85662623023307161</v>
      </c>
      <c r="L793">
        <f>IF(Costs!$AB$12&gt;Costs!$AB$11,BETAINV(H793,Costs!$AB$19,Costs!$AB$20,Costs!$AB$11,Costs!$AB$12),Costs!$AB$11)</f>
        <v>304.01396751077289</v>
      </c>
      <c r="M793">
        <f t="shared" si="52"/>
        <v>106.70643025224547</v>
      </c>
      <c r="N793">
        <f t="shared" si="50"/>
        <v>-479.96023641442116</v>
      </c>
      <c r="O793">
        <f t="shared" si="51"/>
        <v>0.79</v>
      </c>
    </row>
    <row r="794" spans="7:15" x14ac:dyDescent="0.2">
      <c r="G794">
        <v>791</v>
      </c>
      <c r="H794">
        <f t="shared" si="49"/>
        <v>0.79100000000000004</v>
      </c>
      <c r="I794">
        <f>IF(Price!$AB$12&gt;Price!$AB$11,BETAINV(H794,Price!$AB$19,Price!$AB$20,Price!$AB$11,Price!$AB$12),Price!$AB$11)</f>
        <v>1.0390892576813355</v>
      </c>
      <c r="J794">
        <f>IF(Weight!$AB$12&gt;Weight!$AB$11,BETAINV(H794,Weight!$AB$19,Weight!$AB$20,Weight!$AB$11,Weight!$AB$12),Weight!$AB$11)</f>
        <v>461.56047647773505</v>
      </c>
      <c r="K794">
        <f>IF(Wean!$AB$12&gt;Wean!$AB$11,BETAINV(H794,Wean!$AB$19,Wean!$AB$20,Wean!$AB$11,Wean!$AB$12),Wean!$AB$11)</f>
        <v>0.85670891917503988</v>
      </c>
      <c r="L794">
        <f>IF(Costs!$AB$12&gt;Costs!$AB$11,BETAINV(H794,Costs!$AB$19,Costs!$AB$20,Costs!$AB$11,Costs!$AB$12),Costs!$AB$11)</f>
        <v>304.10680299091405</v>
      </c>
      <c r="M794">
        <f t="shared" si="52"/>
        <v>106.77296458486006</v>
      </c>
      <c r="N794">
        <f t="shared" si="50"/>
        <v>-479.89370208180657</v>
      </c>
      <c r="O794">
        <f t="shared" si="51"/>
        <v>0.79100000000000004</v>
      </c>
    </row>
    <row r="795" spans="7:15" x14ac:dyDescent="0.2">
      <c r="G795">
        <v>792</v>
      </c>
      <c r="H795">
        <f t="shared" si="49"/>
        <v>0.79200000000000004</v>
      </c>
      <c r="I795">
        <f>IF(Price!$AB$12&gt;Price!$AB$11,BETAINV(H795,Price!$AB$19,Price!$AB$20,Price!$AB$11,Price!$AB$12),Price!$AB$11)</f>
        <v>1.0392857334666297</v>
      </c>
      <c r="J795">
        <f>IF(Weight!$AB$12&gt;Weight!$AB$11,BETAINV(H795,Weight!$AB$19,Weight!$AB$20,Weight!$AB$11,Weight!$AB$12),Weight!$AB$11)</f>
        <v>461.60803993524564</v>
      </c>
      <c r="K795">
        <f>IF(Wean!$AB$12&gt;Wean!$AB$11,BETAINV(H795,Wean!$AB$19,Wean!$AB$20,Wean!$AB$11,Wean!$AB$12),Wean!$AB$11)</f>
        <v>0.85679184414527498</v>
      </c>
      <c r="L795">
        <f>IF(Costs!$AB$12&gt;Costs!$AB$11,BETAINV(H795,Costs!$AB$19,Costs!$AB$20,Costs!$AB$11,Costs!$AB$12),Costs!$AB$11)</f>
        <v>304.19986426219521</v>
      </c>
      <c r="M795">
        <f t="shared" si="52"/>
        <v>106.83972585334459</v>
      </c>
      <c r="N795">
        <f t="shared" si="50"/>
        <v>-479.82694081332204</v>
      </c>
      <c r="O795">
        <f t="shared" si="51"/>
        <v>0.79200000000000004</v>
      </c>
    </row>
    <row r="796" spans="7:15" x14ac:dyDescent="0.2">
      <c r="G796">
        <v>793</v>
      </c>
      <c r="H796">
        <f t="shared" si="49"/>
        <v>0.79300000000000004</v>
      </c>
      <c r="I796">
        <f>IF(Price!$AB$12&gt;Price!$AB$11,BETAINV(H796,Price!$AB$19,Price!$AB$20,Price!$AB$11,Price!$AB$12),Price!$AB$11)</f>
        <v>1.0394827332540697</v>
      </c>
      <c r="J796">
        <f>IF(Weight!$AB$12&gt;Weight!$AB$11,BETAINV(H796,Weight!$AB$19,Weight!$AB$20,Weight!$AB$11,Weight!$AB$12),Weight!$AB$11)</f>
        <v>461.65571117047375</v>
      </c>
      <c r="K796">
        <f>IF(Wean!$AB$12&gt;Wean!$AB$11,BETAINV(H796,Wean!$AB$19,Wean!$AB$20,Wean!$AB$11,Wean!$AB$12),Wean!$AB$11)</f>
        <v>0.85687500725817378</v>
      </c>
      <c r="L796">
        <f>IF(Costs!$AB$12&gt;Costs!$AB$11,BETAINV(H796,Costs!$AB$19,Costs!$AB$20,Costs!$AB$11,Costs!$AB$12),Costs!$AB$11)</f>
        <v>304.29315341909194</v>
      </c>
      <c r="M796">
        <f t="shared" si="52"/>
        <v>106.90671605407351</v>
      </c>
      <c r="N796">
        <f t="shared" si="50"/>
        <v>-479.75995061259312</v>
      </c>
      <c r="O796">
        <f t="shared" si="51"/>
        <v>0.79300000000000004</v>
      </c>
    </row>
    <row r="797" spans="7:15" x14ac:dyDescent="0.2">
      <c r="G797">
        <v>794</v>
      </c>
      <c r="H797">
        <f t="shared" si="49"/>
        <v>0.79400000000000004</v>
      </c>
      <c r="I797">
        <f>IF(Price!$AB$12&gt;Price!$AB$11,BETAINV(H797,Price!$AB$19,Price!$AB$20,Price!$AB$11,Price!$AB$12),Price!$AB$11)</f>
        <v>1.0396802618388192</v>
      </c>
      <c r="J797">
        <f>IF(Weight!$AB$12&gt;Weight!$AB$11,BETAINV(H797,Weight!$AB$19,Weight!$AB$20,Weight!$AB$11,Weight!$AB$12),Weight!$AB$11)</f>
        <v>461.7034912011477</v>
      </c>
      <c r="K797">
        <f>IF(Wean!$AB$12&gt;Wean!$AB$11,BETAINV(H797,Wean!$AB$19,Wean!$AB$20,Wean!$AB$11,Wean!$AB$12),Wean!$AB$11)</f>
        <v>0.85695841065587608</v>
      </c>
      <c r="L797">
        <f>IF(Costs!$AB$12&gt;Costs!$AB$11,BETAINV(H797,Costs!$AB$19,Costs!$AB$20,Costs!$AB$11,Costs!$AB$12),Costs!$AB$11)</f>
        <v>304.38667258296164</v>
      </c>
      <c r="M797">
        <f t="shared" si="52"/>
        <v>106.97393721012673</v>
      </c>
      <c r="N797">
        <f t="shared" si="50"/>
        <v>-479.69272945653989</v>
      </c>
      <c r="O797">
        <f t="shared" si="51"/>
        <v>0.79400000000000004</v>
      </c>
    </row>
    <row r="798" spans="7:15" x14ac:dyDescent="0.2">
      <c r="G798">
        <v>795</v>
      </c>
      <c r="H798">
        <f t="shared" si="49"/>
        <v>0.79500000000000004</v>
      </c>
      <c r="I798">
        <f>IF(Price!$AB$12&gt;Price!$AB$11,BETAINV(H798,Price!$AB$19,Price!$AB$20,Price!$AB$11,Price!$AB$12),Price!$AB$11)</f>
        <v>1.0398783240787111</v>
      </c>
      <c r="J798">
        <f>IF(Weight!$AB$12&gt;Weight!$AB$11,BETAINV(H798,Weight!$AB$19,Weight!$AB$20,Weight!$AB$11,Weight!$AB$12),Weight!$AB$11)</f>
        <v>461.75138105795747</v>
      </c>
      <c r="K798">
        <f>IF(Wean!$AB$12&gt;Wean!$AB$11,BETAINV(H798,Wean!$AB$19,Wean!$AB$20,Wean!$AB$11,Wean!$AB$12),Wean!$AB$11)</f>
        <v>0.85704205650877374</v>
      </c>
      <c r="L798">
        <f>IF(Costs!$AB$12&gt;Costs!$AB$11,BETAINV(H798,Costs!$AB$19,Costs!$AB$20,Costs!$AB$11,Costs!$AB$12),Costs!$AB$11)</f>
        <v>304.48042390253386</v>
      </c>
      <c r="M798">
        <f t="shared" si="52"/>
        <v>107.04139137178259</v>
      </c>
      <c r="N798">
        <f t="shared" si="50"/>
        <v>-479.62527529488403</v>
      </c>
      <c r="O798">
        <f t="shared" si="51"/>
        <v>0.79500000000000004</v>
      </c>
    </row>
    <row r="799" spans="7:15" x14ac:dyDescent="0.2">
      <c r="G799">
        <v>796</v>
      </c>
      <c r="H799">
        <f t="shared" si="49"/>
        <v>0.79600000000000004</v>
      </c>
      <c r="I799">
        <f>IF(Price!$AB$12&gt;Price!$AB$11,BETAINV(H799,Price!$AB$19,Price!$AB$20,Price!$AB$11,Price!$AB$12),Price!$AB$11)</f>
        <v>1.040076924895398</v>
      </c>
      <c r="J799">
        <f>IF(Weight!$AB$12&gt;Weight!$AB$11,BETAINV(H799,Weight!$AB$19,Weight!$AB$20,Weight!$AB$11,Weight!$AB$12),Weight!$AB$11)</f>
        <v>461.79938178479165</v>
      </c>
      <c r="K799">
        <f>IF(Wean!$AB$12&gt;Wean!$AB$11,BETAINV(H799,Wean!$AB$19,Wean!$AB$20,Wean!$AB$11,Wean!$AB$12),Wean!$AB$11)</f>
        <v>0.85712594701602984</v>
      </c>
      <c r="L799">
        <f>IF(Costs!$AB$12&gt;Costs!$AB$11,BETAINV(H799,Costs!$AB$19,Costs!$AB$20,Costs!$AB$11,Costs!$AB$12),Costs!$AB$11)</f>
        <v>304.57440955441234</v>
      </c>
      <c r="M799">
        <f t="shared" si="52"/>
        <v>107.10908061701974</v>
      </c>
      <c r="N799">
        <f t="shared" si="50"/>
        <v>-479.55758604964689</v>
      </c>
      <c r="O799">
        <f t="shared" si="51"/>
        <v>0.79600000000000004</v>
      </c>
    </row>
    <row r="800" spans="7:15" x14ac:dyDescent="0.2">
      <c r="G800">
        <v>797</v>
      </c>
      <c r="H800">
        <f t="shared" si="49"/>
        <v>0.79700000000000004</v>
      </c>
      <c r="I800">
        <f>IF(Price!$AB$12&gt;Price!$AB$11,BETAINV(H800,Price!$AB$19,Price!$AB$20,Price!$AB$11,Price!$AB$12),Price!$AB$11)</f>
        <v>1.040276069275534</v>
      </c>
      <c r="J800">
        <f>IF(Weight!$AB$12&gt;Weight!$AB$11,BETAINV(H800,Weight!$AB$19,Weight!$AB$20,Weight!$AB$11,Weight!$AB$12),Weight!$AB$11)</f>
        <v>461.84749443897988</v>
      </c>
      <c r="K800">
        <f>IF(Wean!$AB$12&gt;Wean!$AB$11,BETAINV(H800,Wean!$AB$19,Wean!$AB$20,Wean!$AB$11,Wean!$AB$12),Wean!$AB$11)</f>
        <v>0.85721008440611113</v>
      </c>
      <c r="L800">
        <f>IF(Costs!$AB$12&gt;Costs!$AB$11,BETAINV(H800,Costs!$AB$19,Costs!$AB$20,Costs!$AB$11,Costs!$AB$12),Costs!$AB$11)</f>
        <v>304.66863174358866</v>
      </c>
      <c r="M800">
        <f t="shared" si="52"/>
        <v>107.17700705203316</v>
      </c>
      <c r="N800">
        <f t="shared" si="50"/>
        <v>-479.48965961463347</v>
      </c>
      <c r="O800">
        <f t="shared" si="51"/>
        <v>0.79700000000000004</v>
      </c>
    </row>
    <row r="801" spans="7:15" x14ac:dyDescent="0.2">
      <c r="G801">
        <v>798</v>
      </c>
      <c r="H801">
        <f t="shared" si="49"/>
        <v>0.79800000000000004</v>
      </c>
      <c r="I801">
        <f>IF(Price!$AB$12&gt;Price!$AB$11,BETAINV(H801,Price!$AB$19,Price!$AB$20,Price!$AB$11,Price!$AB$12),Price!$AB$11)</f>
        <v>1.0404757622719787</v>
      </c>
      <c r="J801">
        <f>IF(Weight!$AB$12&gt;Weight!$AB$11,BETAINV(H801,Weight!$AB$19,Weight!$AB$20,Weight!$AB$11,Weight!$AB$12),Weight!$AB$11)</f>
        <v>461.89572009154091</v>
      </c>
      <c r="K801">
        <f>IF(Wean!$AB$12&gt;Wean!$AB$11,BETAINV(H801,Wean!$AB$19,Wean!$AB$20,Wean!$AB$11,Wean!$AB$12),Wean!$AB$11)</f>
        <v>0.85729447093733258</v>
      </c>
      <c r="L801">
        <f>IF(Costs!$AB$12&gt;Costs!$AB$11,BETAINV(H801,Costs!$AB$19,Costs!$AB$20,Costs!$AB$11,Costs!$AB$12),Costs!$AB$11)</f>
        <v>304.76309270396808</v>
      </c>
      <c r="M801">
        <f t="shared" si="52"/>
        <v>107.24517281176031</v>
      </c>
      <c r="N801">
        <f t="shared" si="50"/>
        <v>-479.42149385490632</v>
      </c>
      <c r="O801">
        <f t="shared" si="51"/>
        <v>0.79800000000000004</v>
      </c>
    </row>
    <row r="802" spans="7:15" x14ac:dyDescent="0.2">
      <c r="G802">
        <v>799</v>
      </c>
      <c r="H802">
        <f t="shared" si="49"/>
        <v>0.79900000000000004</v>
      </c>
      <c r="I802">
        <f>IF(Price!$AB$12&gt;Price!$AB$11,BETAINV(H802,Price!$AB$19,Price!$AB$20,Price!$AB$11,Price!$AB$12),Price!$AB$11)</f>
        <v>1.0406760090050344</v>
      </c>
      <c r="J802">
        <f>IF(Weight!$AB$12&gt;Weight!$AB$11,BETAINV(H802,Weight!$AB$19,Weight!$AB$20,Weight!$AB$11,Weight!$AB$12),Weight!$AB$11)</f>
        <v>461.94405982743626</v>
      </c>
      <c r="K802">
        <f>IF(Wean!$AB$12&gt;Wean!$AB$11,BETAINV(H802,Wean!$AB$19,Wean!$AB$20,Wean!$AB$11,Wean!$AB$12),Wean!$AB$11)</f>
        <v>0.85737910889841495</v>
      </c>
      <c r="L802">
        <f>IF(Costs!$AB$12&gt;Costs!$AB$11,BETAINV(H802,Costs!$AB$19,Costs!$AB$20,Costs!$AB$11,Costs!$AB$12),Costs!$AB$11)</f>
        <v>304.85779469890724</v>
      </c>
      <c r="M802">
        <f t="shared" si="52"/>
        <v>107.31358006042132</v>
      </c>
      <c r="N802">
        <f t="shared" si="50"/>
        <v>-479.35308660624531</v>
      </c>
      <c r="O802">
        <f t="shared" si="51"/>
        <v>0.79900000000000004</v>
      </c>
    </row>
    <row r="803" spans="7:15" x14ac:dyDescent="0.2">
      <c r="G803">
        <v>800</v>
      </c>
      <c r="H803">
        <f t="shared" si="49"/>
        <v>0.8</v>
      </c>
      <c r="I803">
        <f>IF(Price!$AB$12&gt;Price!$AB$11,BETAINV(H803,Price!$AB$19,Price!$AB$20,Price!$AB$11,Price!$AB$12),Price!$AB$11)</f>
        <v>1.0408768146637097</v>
      </c>
      <c r="J803">
        <f>IF(Weight!$AB$12&gt;Weight!$AB$11,BETAINV(H803,Weight!$AB$19,Weight!$AB$20,Weight!$AB$11,Weight!$AB$12),Weight!$AB$11)</f>
        <v>461.99251474583014</v>
      </c>
      <c r="K803">
        <f>IF(Wean!$AB$12&gt;Wean!$AB$11,BETAINV(H803,Wean!$AB$19,Wean!$AB$20,Wean!$AB$11,Wean!$AB$12),Wean!$AB$11)</f>
        <v>0.85746400060905537</v>
      </c>
      <c r="L803">
        <f>IF(Costs!$AB$12&gt;Costs!$AB$11,BETAINV(H803,Costs!$AB$19,Costs!$AB$20,Costs!$AB$11,Costs!$AB$12),Costs!$AB$11)</f>
        <v>304.95274002176484</v>
      </c>
      <c r="M803">
        <f t="shared" si="52"/>
        <v>107.38223099207124</v>
      </c>
      <c r="N803">
        <f t="shared" si="50"/>
        <v>-479.28443567459539</v>
      </c>
      <c r="O803">
        <f t="shared" si="51"/>
        <v>0.8</v>
      </c>
    </row>
    <row r="804" spans="7:15" x14ac:dyDescent="0.2">
      <c r="G804">
        <v>801</v>
      </c>
      <c r="H804">
        <f t="shared" si="49"/>
        <v>0.80100000000000005</v>
      </c>
      <c r="I804">
        <f>IF(Price!$AB$12&gt;Price!$AB$11,BETAINV(H804,Price!$AB$19,Price!$AB$20,Price!$AB$11,Price!$AB$12),Price!$AB$11)</f>
        <v>1.0410781845070143</v>
      </c>
      <c r="J804">
        <f>IF(Weight!$AB$12&gt;Weight!$AB$11,BETAINV(H804,Weight!$AB$19,Weight!$AB$20,Weight!$AB$11,Weight!$AB$12),Weight!$AB$11)</f>
        <v>462.04108596035525</v>
      </c>
      <c r="K804">
        <f>IF(Wean!$AB$12&gt;Wean!$AB$11,BETAINV(H804,Wean!$AB$19,Wean!$AB$20,Wean!$AB$11,Wean!$AB$12),Wean!$AB$11)</f>
        <v>0.85754914842051111</v>
      </c>
      <c r="L804">
        <f>IF(Costs!$AB$12&gt;Costs!$AB$11,BETAINV(H804,Costs!$AB$19,Costs!$AB$20,Costs!$AB$11,Costs!$AB$12),Costs!$AB$11)</f>
        <v>305.04793099646514</v>
      </c>
      <c r="M804">
        <f t="shared" si="52"/>
        <v>107.45112783116599</v>
      </c>
      <c r="N804">
        <f t="shared" si="50"/>
        <v>-479.21553883550064</v>
      </c>
      <c r="O804">
        <f t="shared" si="51"/>
        <v>0.80100000000000005</v>
      </c>
    </row>
    <row r="805" spans="7:15" x14ac:dyDescent="0.2">
      <c r="G805">
        <v>802</v>
      </c>
      <c r="H805">
        <f t="shared" si="49"/>
        <v>0.80200000000000005</v>
      </c>
      <c r="I805">
        <f>IF(Price!$AB$12&gt;Price!$AB$11,BETAINV(H805,Price!$AB$19,Price!$AB$20,Price!$AB$11,Price!$AB$12),Price!$AB$11)</f>
        <v>1.0412801238652829</v>
      </c>
      <c r="J805">
        <f>IF(Weight!$AB$12&gt;Weight!$AB$11,BETAINV(H805,Weight!$AB$19,Weight!$AB$20,Weight!$AB$11,Weight!$AB$12),Weight!$AB$11)</f>
        <v>462.08977459938501</v>
      </c>
      <c r="K805">
        <f>IF(Wean!$AB$12&gt;Wean!$AB$11,BETAINV(H805,Wean!$AB$19,Wean!$AB$20,Wean!$AB$11,Wean!$AB$12),Wean!$AB$11)</f>
        <v>0.85763455471619832</v>
      </c>
      <c r="L805">
        <f>IF(Costs!$AB$12&gt;Costs!$AB$11,BETAINV(H805,Costs!$AB$19,Costs!$AB$20,Costs!$AB$11,Costs!$AB$12),Costs!$AB$11)</f>
        <v>305.14336997807527</v>
      </c>
      <c r="M805">
        <f t="shared" si="52"/>
        <v>107.52027283314061</v>
      </c>
      <c r="N805">
        <f t="shared" si="50"/>
        <v>-479.14639383352602</v>
      </c>
      <c r="O805">
        <f t="shared" si="51"/>
        <v>0.80200000000000005</v>
      </c>
    </row>
    <row r="806" spans="7:15" x14ac:dyDescent="0.2">
      <c r="G806">
        <v>803</v>
      </c>
      <c r="H806">
        <f t="shared" si="49"/>
        <v>0.80300000000000005</v>
      </c>
      <c r="I806">
        <f>IF(Price!$AB$12&gt;Price!$AB$11,BETAINV(H806,Price!$AB$19,Price!$AB$20,Price!$AB$11,Price!$AB$12),Price!$AB$11)</f>
        <v>1.0414826381415343</v>
      </c>
      <c r="J806">
        <f>IF(Weight!$AB$12&gt;Weight!$AB$11,BETAINV(H806,Weight!$AB$19,Weight!$AB$20,Weight!$AB$11,Weight!$AB$12),Weight!$AB$11)</f>
        <v>462.13858180631206</v>
      </c>
      <c r="K806">
        <f>IF(Wean!$AB$12&gt;Wean!$AB$11,BETAINV(H806,Wean!$AB$19,Wean!$AB$20,Wean!$AB$11,Wean!$AB$12),Wean!$AB$11)</f>
        <v>0.85772022191230457</v>
      </c>
      <c r="L806">
        <f>IF(Costs!$AB$12&gt;Costs!$AB$11,BETAINV(H806,Costs!$AB$19,Costs!$AB$20,Costs!$AB$11,Costs!$AB$12),Costs!$AB$11)</f>
        <v>305.23905935339565</v>
      </c>
      <c r="M806">
        <f t="shared" si="52"/>
        <v>107.58966828500411</v>
      </c>
      <c r="N806">
        <f t="shared" si="50"/>
        <v>-479.07699838166252</v>
      </c>
      <c r="O806">
        <f t="shared" si="51"/>
        <v>0.80300000000000005</v>
      </c>
    </row>
    <row r="807" spans="7:15" x14ac:dyDescent="0.2">
      <c r="G807">
        <v>804</v>
      </c>
      <c r="H807">
        <f t="shared" si="49"/>
        <v>0.80400000000000005</v>
      </c>
      <c r="I807">
        <f>IF(Price!$AB$12&gt;Price!$AB$11,BETAINV(H807,Price!$AB$19,Price!$AB$20,Price!$AB$11,Price!$AB$12),Price!$AB$11)</f>
        <v>1.0416857328128595</v>
      </c>
      <c r="J807">
        <f>IF(Weight!$AB$12&gt;Weight!$AB$11,BETAINV(H807,Weight!$AB$19,Weight!$AB$20,Weight!$AB$11,Weight!$AB$12),Weight!$AB$11)</f>
        <v>462.18750873983373</v>
      </c>
      <c r="K807">
        <f>IF(Wean!$AB$12&gt;Wean!$AB$11,BETAINV(H807,Wean!$AB$19,Wean!$AB$20,Wean!$AB$11,Wean!$AB$12),Wean!$AB$11)</f>
        <v>0.85780615245841574</v>
      </c>
      <c r="L807">
        <f>IF(Costs!$AB$12&gt;Costs!$AB$11,BETAINV(H807,Costs!$AB$19,Costs!$AB$20,Costs!$AB$11,Costs!$AB$12),Costs!$AB$11)</f>
        <v>305.33500154156542</v>
      </c>
      <c r="M807">
        <f t="shared" si="52"/>
        <v>107.6593165059457</v>
      </c>
      <c r="N807">
        <f t="shared" si="50"/>
        <v>-479.00735016072093</v>
      </c>
      <c r="O807">
        <f t="shared" si="51"/>
        <v>0.80400000000000005</v>
      </c>
    </row>
    <row r="808" spans="7:15" x14ac:dyDescent="0.2">
      <c r="G808">
        <v>805</v>
      </c>
      <c r="H808">
        <f t="shared" si="49"/>
        <v>0.80500000000000005</v>
      </c>
      <c r="I808">
        <f>IF(Price!$AB$12&gt;Price!$AB$11,BETAINV(H808,Price!$AB$19,Price!$AB$20,Price!$AB$11,Price!$AB$12),Price!$AB$11)</f>
        <v>1.0418894134318459</v>
      </c>
      <c r="J808">
        <f>IF(Weight!$AB$12&gt;Weight!$AB$11,BETAINV(H808,Weight!$AB$19,Weight!$AB$20,Weight!$AB$11,Weight!$AB$12),Weight!$AB$11)</f>
        <v>462.2365565742441</v>
      </c>
      <c r="K808">
        <f>IF(Wean!$AB$12&gt;Wean!$AB$11,BETAINV(H808,Wean!$AB$19,Wean!$AB$20,Wean!$AB$11,Wean!$AB$12),Wean!$AB$11)</f>
        <v>0.8578923488381589</v>
      </c>
      <c r="L808">
        <f>IF(Costs!$AB$12&gt;Costs!$AB$11,BETAINV(H808,Costs!$AB$19,Costs!$AB$20,Costs!$AB$11,Costs!$AB$12),Costs!$AB$11)</f>
        <v>305.43119899468144</v>
      </c>
      <c r="M808">
        <f t="shared" si="52"/>
        <v>107.72921984795818</v>
      </c>
      <c r="N808">
        <f t="shared" si="50"/>
        <v>-478.93744681870845</v>
      </c>
      <c r="O808">
        <f t="shared" si="51"/>
        <v>0.80500000000000005</v>
      </c>
    </row>
    <row r="809" spans="7:15" x14ac:dyDescent="0.2">
      <c r="G809">
        <v>806</v>
      </c>
      <c r="H809">
        <f t="shared" si="49"/>
        <v>0.80600000000000005</v>
      </c>
      <c r="I809">
        <f>IF(Price!$AB$12&gt;Price!$AB$11,BETAINV(H809,Price!$AB$19,Price!$AB$20,Price!$AB$11,Price!$AB$12),Price!$AB$11)</f>
        <v>1.0420936856280356</v>
      </c>
      <c r="J809">
        <f>IF(Weight!$AB$12&gt;Weight!$AB$11,BETAINV(H809,Weight!$AB$19,Weight!$AB$20,Weight!$AB$11,Weight!$AB$12),Weight!$AB$11)</f>
        <v>462.28572649973336</v>
      </c>
      <c r="K809">
        <f>IF(Wean!$AB$12&gt;Wean!$AB$11,BETAINV(H809,Wean!$AB$19,Wean!$AB$20,Wean!$AB$11,Wean!$AB$12),Wean!$AB$11)</f>
        <v>0.85797881356986083</v>
      </c>
      <c r="L809">
        <f>IF(Costs!$AB$12&gt;Costs!$AB$11,BETAINV(H809,Costs!$AB$19,Costs!$AB$20,Costs!$AB$11,Costs!$AB$12),Costs!$AB$11)</f>
        <v>305.52765419843348</v>
      </c>
      <c r="M809">
        <f t="shared" si="52"/>
        <v>107.79938069647568</v>
      </c>
      <c r="N809">
        <f t="shared" si="50"/>
        <v>-478.86728597019095</v>
      </c>
      <c r="O809">
        <f t="shared" si="51"/>
        <v>0.80600000000000005</v>
      </c>
    </row>
    <row r="810" spans="7:15" x14ac:dyDescent="0.2">
      <c r="G810">
        <v>807</v>
      </c>
      <c r="H810">
        <f t="shared" si="49"/>
        <v>0.80700000000000005</v>
      </c>
      <c r="I810">
        <f>IF(Price!$AB$12&gt;Price!$AB$11,BETAINV(H810,Price!$AB$19,Price!$AB$20,Price!$AB$11,Price!$AB$12),Price!$AB$11)</f>
        <v>1.0422985551094186</v>
      </c>
      <c r="J810">
        <f>IF(Weight!$AB$12&gt;Weight!$AB$11,BETAINV(H810,Weight!$AB$19,Weight!$AB$20,Weight!$AB$11,Weight!$AB$12),Weight!$AB$11)</f>
        <v>462.33501972269403</v>
      </c>
      <c r="K810">
        <f>IF(Wean!$AB$12&gt;Wean!$AB$11,BETAINV(H810,Wean!$AB$19,Wean!$AB$20,Wean!$AB$11,Wean!$AB$12),Wean!$AB$11)</f>
        <v>0.85806554920722211</v>
      </c>
      <c r="L810">
        <f>IF(Costs!$AB$12&gt;Costs!$AB$11,BETAINV(H810,Costs!$AB$19,Costs!$AB$20,Costs!$AB$11,Costs!$AB$12),Costs!$AB$11)</f>
        <v>305.62436967275403</v>
      </c>
      <c r="M810">
        <f t="shared" si="52"/>
        <v>107.86980147102702</v>
      </c>
      <c r="N810">
        <f t="shared" si="50"/>
        <v>-478.79686519563961</v>
      </c>
      <c r="O810">
        <f t="shared" si="51"/>
        <v>0.80700000000000005</v>
      </c>
    </row>
    <row r="811" spans="7:15" x14ac:dyDescent="0.2">
      <c r="G811">
        <v>808</v>
      </c>
      <c r="H811">
        <f t="shared" si="49"/>
        <v>0.80800000000000005</v>
      </c>
      <c r="I811">
        <f>IF(Price!$AB$12&gt;Price!$AB$11,BETAINV(H811,Price!$AB$19,Price!$AB$20,Price!$AB$11,Price!$AB$12),Price!$AB$11)</f>
        <v>1.0425040276639639</v>
      </c>
      <c r="J811">
        <f>IF(Weight!$AB$12&gt;Weight!$AB$11,BETAINV(H811,Weight!$AB$19,Weight!$AB$20,Weight!$AB$11,Weight!$AB$12),Weight!$AB$11)</f>
        <v>462.38443746603519</v>
      </c>
      <c r="K811">
        <f>IF(Wean!$AB$12&gt;Wean!$AB$11,BETAINV(H811,Wean!$AB$19,Wean!$AB$20,Wean!$AB$11,Wean!$AB$12),Wean!$AB$11)</f>
        <v>0.85815255834000814</v>
      </c>
      <c r="L811">
        <f>IF(Costs!$AB$12&gt;Costs!$AB$11,BETAINV(H811,Costs!$AB$19,Costs!$AB$20,Costs!$AB$11,Costs!$AB$12),Costs!$AB$11)</f>
        <v>305.72134797248447</v>
      </c>
      <c r="M811">
        <f t="shared" si="52"/>
        <v>107.94048462590547</v>
      </c>
      <c r="N811">
        <f t="shared" si="50"/>
        <v>-478.72618204076116</v>
      </c>
      <c r="O811">
        <f t="shared" si="51"/>
        <v>0.80800000000000005</v>
      </c>
    </row>
    <row r="812" spans="7:15" x14ac:dyDescent="0.2">
      <c r="G812">
        <v>809</v>
      </c>
      <c r="H812">
        <f t="shared" si="49"/>
        <v>0.80900000000000005</v>
      </c>
      <c r="I812">
        <f>IF(Price!$AB$12&gt;Price!$AB$11,BETAINV(H812,Price!$AB$19,Price!$AB$20,Price!$AB$11,Price!$AB$12),Price!$AB$11)</f>
        <v>1.0427101091611877</v>
      </c>
      <c r="J812">
        <f>IF(Weight!$AB$12&gt;Weight!$AB$11,BETAINV(H812,Weight!$AB$19,Weight!$AB$20,Weight!$AB$11,Weight!$AB$12),Weight!$AB$11)</f>
        <v>462.43398096950403</v>
      </c>
      <c r="K812">
        <f>IF(Wean!$AB$12&gt;Wean!$AB$11,BETAINV(H812,Wean!$AB$19,Wean!$AB$20,Wean!$AB$11,Wean!$AB$12),Wean!$AB$11)</f>
        <v>0.8582398435947578</v>
      </c>
      <c r="L812">
        <f>IF(Costs!$AB$12&gt;Costs!$AB$11,BETAINV(H812,Costs!$AB$19,Costs!$AB$20,Costs!$AB$11,Costs!$AB$12),Costs!$AB$11)</f>
        <v>305.81859168805744</v>
      </c>
      <c r="M812">
        <f t="shared" si="52"/>
        <v>108.01143265085528</v>
      </c>
      <c r="N812">
        <f t="shared" si="50"/>
        <v>-478.65523401581135</v>
      </c>
      <c r="O812">
        <f t="shared" si="51"/>
        <v>0.80900000000000005</v>
      </c>
    </row>
    <row r="813" spans="7:15" x14ac:dyDescent="0.2">
      <c r="G813">
        <v>810</v>
      </c>
      <c r="H813">
        <f t="shared" si="49"/>
        <v>0.81</v>
      </c>
      <c r="I813">
        <f>IF(Price!$AB$12&gt;Price!$AB$11,BETAINV(H813,Price!$AB$19,Price!$AB$20,Price!$AB$11,Price!$AB$12),Price!$AB$11)</f>
        <v>1.0429168055537614</v>
      </c>
      <c r="J813">
        <f>IF(Weight!$AB$12&gt;Weight!$AB$11,BETAINV(H813,Weight!$AB$19,Weight!$AB$20,Weight!$AB$11,Weight!$AB$12),Weight!$AB$11)</f>
        <v>462.48365149001546</v>
      </c>
      <c r="K813">
        <f>IF(Wean!$AB$12&gt;Wean!$AB$11,BETAINV(H813,Wean!$AB$19,Wean!$AB$20,Wean!$AB$11,Wean!$AB$12),Wean!$AB$11)</f>
        <v>0.85832740763550908</v>
      </c>
      <c r="L813">
        <f>IF(Costs!$AB$12&gt;Costs!$AB$11,BETAINV(H813,Costs!$AB$19,Costs!$AB$20,Costs!$AB$11,Costs!$AB$12),Costs!$AB$11)</f>
        <v>305.91610344619625</v>
      </c>
      <c r="M813">
        <f t="shared" si="52"/>
        <v>108.08264807177596</v>
      </c>
      <c r="N813">
        <f t="shared" si="50"/>
        <v>-478.58401859489067</v>
      </c>
      <c r="O813">
        <f t="shared" si="51"/>
        <v>0.81</v>
      </c>
    </row>
    <row r="814" spans="7:15" x14ac:dyDescent="0.2">
      <c r="G814">
        <v>811</v>
      </c>
      <c r="H814">
        <f t="shared" si="49"/>
        <v>0.81100000000000005</v>
      </c>
      <c r="I814">
        <f>IF(Price!$AB$12&gt;Price!$AB$11,BETAINV(H814,Price!$AB$19,Price!$AB$20,Price!$AB$11,Price!$AB$12),Price!$AB$11)</f>
        <v>1.0431241228791586</v>
      </c>
      <c r="J814">
        <f>IF(Weight!$AB$12&gt;Weight!$AB$11,BETAINV(H814,Weight!$AB$19,Weight!$AB$20,Weight!$AB$11,Weight!$AB$12),Weight!$AB$11)</f>
        <v>462.53345030198994</v>
      </c>
      <c r="K814">
        <f>IF(Wean!$AB$12&gt;Wean!$AB$11,BETAINV(H814,Wean!$AB$19,Wean!$AB$20,Wean!$AB$11,Wean!$AB$12),Wean!$AB$11)</f>
        <v>0.85841525316454292</v>
      </c>
      <c r="L814">
        <f>IF(Costs!$AB$12&gt;Costs!$AB$11,BETAINV(H814,Costs!$AB$19,Costs!$AB$20,Costs!$AB$11,Costs!$AB$12),Costs!$AB$11)</f>
        <v>306.01388591063187</v>
      </c>
      <c r="M814">
        <f t="shared" si="52"/>
        <v>108.15413345144253</v>
      </c>
      <c r="N814">
        <f t="shared" si="50"/>
        <v>-478.5125332152241</v>
      </c>
      <c r="O814">
        <f t="shared" si="51"/>
        <v>0.81100000000000005</v>
      </c>
    </row>
    <row r="815" spans="7:15" x14ac:dyDescent="0.2">
      <c r="G815">
        <v>812</v>
      </c>
      <c r="H815">
        <f t="shared" si="49"/>
        <v>0.81200000000000006</v>
      </c>
      <c r="I815">
        <f>IF(Price!$AB$12&gt;Price!$AB$11,BETAINV(H815,Price!$AB$19,Price!$AB$20,Price!$AB$11,Price!$AB$12),Price!$AB$11)</f>
        <v>1.0433320672613449</v>
      </c>
      <c r="J815">
        <f>IF(Weight!$AB$12&gt;Weight!$AB$11,BETAINV(H815,Weight!$AB$19,Weight!$AB$20,Weight!$AB$11,Weight!$AB$12),Weight!$AB$11)</f>
        <v>462.58337869769969</v>
      </c>
      <c r="K815">
        <f>IF(Wean!$AB$12&gt;Wean!$AB$11,BETAINV(H815,Wean!$AB$19,Wean!$AB$20,Wean!$AB$11,Wean!$AB$12),Wean!$AB$11)</f>
        <v>0.85850338292314632</v>
      </c>
      <c r="L815">
        <f>IF(Costs!$AB$12&gt;Costs!$AB$11,BETAINV(H815,Costs!$AB$19,Costs!$AB$20,Costs!$AB$11,Costs!$AB$12),Costs!$AB$11)</f>
        <v>306.11194178283722</v>
      </c>
      <c r="M815">
        <f t="shared" si="52"/>
        <v>108.22589139024649</v>
      </c>
      <c r="N815">
        <f t="shared" si="50"/>
        <v>-478.44077527642014</v>
      </c>
      <c r="O815">
        <f t="shared" si="51"/>
        <v>0.81200000000000006</v>
      </c>
    </row>
    <row r="816" spans="7:15" x14ac:dyDescent="0.2">
      <c r="G816">
        <v>813</v>
      </c>
      <c r="H816">
        <f t="shared" si="49"/>
        <v>0.81299999999999994</v>
      </c>
      <c r="I816">
        <f>IF(Price!$AB$12&gt;Price!$AB$11,BETAINV(H816,Price!$AB$19,Price!$AB$20,Price!$AB$11,Price!$AB$12),Price!$AB$11)</f>
        <v>1.0435406449125086</v>
      </c>
      <c r="J816">
        <f>IF(Weight!$AB$12&gt;Weight!$AB$11,BETAINV(H816,Weight!$AB$19,Weight!$AB$20,Weight!$AB$11,Weight!$AB$12),Weight!$AB$11)</f>
        <v>462.63343798762355</v>
      </c>
      <c r="K816">
        <f>IF(Wean!$AB$12&gt;Wean!$AB$11,BETAINV(H816,Wean!$AB$19,Wean!$AB$20,Wean!$AB$11,Wean!$AB$12),Wean!$AB$11)</f>
        <v>0.85859179969239441</v>
      </c>
      <c r="L816">
        <f>IF(Costs!$AB$12&gt;Costs!$AB$11,BETAINV(H816,Costs!$AB$19,Costs!$AB$20,Costs!$AB$11,Costs!$AB$12),Costs!$AB$11)</f>
        <v>306.21027380278099</v>
      </c>
      <c r="M816">
        <f t="shared" si="52"/>
        <v>108.29792452695341</v>
      </c>
      <c r="N816">
        <f t="shared" si="50"/>
        <v>-478.36874213971322</v>
      </c>
      <c r="O816">
        <f t="shared" si="51"/>
        <v>0.81299999999999994</v>
      </c>
    </row>
    <row r="817" spans="7:15" x14ac:dyDescent="0.2">
      <c r="G817">
        <v>814</v>
      </c>
      <c r="H817">
        <f t="shared" si="49"/>
        <v>0.81399999999999995</v>
      </c>
      <c r="I817">
        <f>IF(Price!$AB$12&gt;Price!$AB$11,BETAINV(H817,Price!$AB$19,Price!$AB$20,Price!$AB$11,Price!$AB$12),Price!$AB$11)</f>
        <v>1.0437498621348387</v>
      </c>
      <c r="J817">
        <f>IF(Weight!$AB$12&gt;Weight!$AB$11,BETAINV(H817,Weight!$AB$19,Weight!$AB$20,Weight!$AB$11,Weight!$AB$12),Weight!$AB$11)</f>
        <v>462.68362950081075</v>
      </c>
      <c r="K817">
        <f>IF(Wean!$AB$12&gt;Wean!$AB$11,BETAINV(H817,Wean!$AB$19,Wean!$AB$20,Wean!$AB$11,Wean!$AB$12),Wean!$AB$11)</f>
        <v>0.85868050629395265</v>
      </c>
      <c r="L817">
        <f>IF(Costs!$AB$12&gt;Costs!$AB$11,BETAINV(H817,Costs!$AB$19,Costs!$AB$20,Costs!$AB$11,Costs!$AB$12),Costs!$AB$11)</f>
        <v>306.30888474969947</v>
      </c>
      <c r="M817">
        <f t="shared" si="52"/>
        <v>108.37023553948183</v>
      </c>
      <c r="N817">
        <f t="shared" si="50"/>
        <v>-478.2964311271848</v>
      </c>
      <c r="O817">
        <f t="shared" si="51"/>
        <v>0.81399999999999995</v>
      </c>
    </row>
    <row r="818" spans="7:15" x14ac:dyDescent="0.2">
      <c r="G818">
        <v>815</v>
      </c>
      <c r="H818">
        <f t="shared" si="49"/>
        <v>0.81499999999999995</v>
      </c>
      <c r="I818">
        <f>IF(Price!$AB$12&gt;Price!$AB$11,BETAINV(H818,Price!$AB$19,Price!$AB$20,Price!$AB$11,Price!$AB$12),Price!$AB$11)</f>
        <v>1.0439597253223434</v>
      </c>
      <c r="J818">
        <f>IF(Weight!$AB$12&gt;Weight!$AB$11,BETAINV(H818,Weight!$AB$19,Weight!$AB$20,Weight!$AB$11,Weight!$AB$12),Weight!$AB$11)</f>
        <v>462.7339545852542</v>
      </c>
      <c r="K818">
        <f>IF(Wean!$AB$12&gt;Wean!$AB$11,BETAINV(H818,Wean!$AB$19,Wean!$AB$20,Wean!$AB$11,Wean!$AB$12),Wean!$AB$11)</f>
        <v>0.85876950559089893</v>
      </c>
      <c r="L818">
        <f>IF(Costs!$AB$12&gt;Costs!$AB$11,BETAINV(H818,Costs!$AB$19,Costs!$AB$20,Costs!$AB$11,Costs!$AB$12),Costs!$AB$11)</f>
        <v>306.40777744288886</v>
      </c>
      <c r="M818">
        <f t="shared" si="52"/>
        <v>108.44282714570045</v>
      </c>
      <c r="N818">
        <f t="shared" si="50"/>
        <v>-478.22383952096618</v>
      </c>
      <c r="O818">
        <f t="shared" si="51"/>
        <v>0.81499999999999995</v>
      </c>
    </row>
    <row r="819" spans="7:15" x14ac:dyDescent="0.2">
      <c r="G819">
        <v>816</v>
      </c>
      <c r="H819">
        <f t="shared" si="49"/>
        <v>0.81599999999999995</v>
      </c>
      <c r="I819">
        <f>IF(Price!$AB$12&gt;Price!$AB$11,BETAINV(H819,Price!$AB$19,Price!$AB$20,Price!$AB$11,Price!$AB$12),Price!$AB$11)</f>
        <v>1.0441702409627203</v>
      </c>
      <c r="J819">
        <f>IF(Weight!$AB$12&gt;Weight!$AB$11,BETAINV(H819,Weight!$AB$19,Weight!$AB$20,Weight!$AB$11,Weight!$AB$12),Weight!$AB$11)</f>
        <v>462.78441460827264</v>
      </c>
      <c r="K819">
        <f>IF(Wean!$AB$12&gt;Wean!$AB$11,BETAINV(H819,Wean!$AB$19,Wean!$AB$20,Wean!$AB$11,Wean!$AB$12),Wean!$AB$11)</f>
        <v>0.85885880048856778</v>
      </c>
      <c r="L819">
        <f>IF(Costs!$AB$12&gt;Costs!$AB$11,BETAINV(H819,Costs!$AB$19,Costs!$AB$20,Costs!$AB$11,Costs!$AB$12),Costs!$AB$11)</f>
        <v>306.50695474251751</v>
      </c>
      <c r="M819">
        <f t="shared" si="52"/>
        <v>108.51570210424694</v>
      </c>
      <c r="N819">
        <f t="shared" si="50"/>
        <v>-478.15096456241969</v>
      </c>
      <c r="O819">
        <f t="shared" si="51"/>
        <v>0.81599999999999995</v>
      </c>
    </row>
    <row r="820" spans="7:15" x14ac:dyDescent="0.2">
      <c r="G820">
        <v>817</v>
      </c>
      <c r="H820">
        <f t="shared" si="49"/>
        <v>0.81699999999999995</v>
      </c>
      <c r="I820">
        <f>IF(Price!$AB$12&gt;Price!$AB$11,BETAINV(H820,Price!$AB$19,Price!$AB$20,Price!$AB$11,Price!$AB$12),Price!$AB$11)</f>
        <v>1.0443814156392714</v>
      </c>
      <c r="J820">
        <f>IF(Weight!$AB$12&gt;Weight!$AB$11,BETAINV(H820,Weight!$AB$19,Weight!$AB$20,Weight!$AB$11,Weight!$AB$12),Weight!$AB$11)</f>
        <v>462.83501095690355</v>
      </c>
      <c r="K820">
        <f>IF(Wean!$AB$12&gt;Wean!$AB$11,BETAINV(H820,Wean!$AB$19,Wean!$AB$20,Wean!$AB$11,Wean!$AB$12),Wean!$AB$11)</f>
        <v>0.85894839393541589</v>
      </c>
      <c r="L820">
        <f>IF(Costs!$AB$12&gt;Costs!$AB$11,BETAINV(H820,Costs!$AB$19,Costs!$AB$20,Costs!$AB$11,Costs!$AB$12),Costs!$AB$11)</f>
        <v>306.60641955045867</v>
      </c>
      <c r="M820">
        <f t="shared" si="52"/>
        <v>108.58886321536897</v>
      </c>
      <c r="N820">
        <f t="shared" si="50"/>
        <v>-478.07780345129765</v>
      </c>
      <c r="O820">
        <f t="shared" si="51"/>
        <v>0.81699999999999995</v>
      </c>
    </row>
    <row r="821" spans="7:15" x14ac:dyDescent="0.2">
      <c r="G821">
        <v>818</v>
      </c>
      <c r="H821">
        <f t="shared" si="49"/>
        <v>0.81799999999999995</v>
      </c>
      <c r="I821">
        <f>IF(Price!$AB$12&gt;Price!$AB$11,BETAINV(H821,Price!$AB$19,Price!$AB$20,Price!$AB$11,Price!$AB$12),Price!$AB$11)</f>
        <v>1.0445932560328692</v>
      </c>
      <c r="J821">
        <f>IF(Weight!$AB$12&gt;Weight!$AB$11,BETAINV(H821,Weight!$AB$19,Weight!$AB$20,Weight!$AB$11,Weight!$AB$12),Weight!$AB$11)</f>
        <v>462.885745038305</v>
      </c>
      <c r="K821">
        <f>IF(Wean!$AB$12&gt;Wean!$AB$11,BETAINV(H821,Wean!$AB$19,Wean!$AB$20,Wean!$AB$11,Wean!$AB$12),Wean!$AB$11)</f>
        <v>0.85903828892391021</v>
      </c>
      <c r="L821">
        <f>IF(Costs!$AB$12&gt;Costs!$AB$11,BETAINV(H821,Costs!$AB$19,Costs!$AB$20,Costs!$AB$11,Costs!$AB$12),Costs!$AB$11)</f>
        <v>306.70617481114573</v>
      </c>
      <c r="M821">
        <f t="shared" si="52"/>
        <v>108.66231332178438</v>
      </c>
      <c r="N821">
        <f t="shared" si="50"/>
        <v>-478.00435334488225</v>
      </c>
      <c r="O821">
        <f t="shared" si="51"/>
        <v>0.81799999999999995</v>
      </c>
    </row>
    <row r="822" spans="7:15" x14ac:dyDescent="0.2">
      <c r="G822">
        <v>819</v>
      </c>
      <c r="H822">
        <f t="shared" si="49"/>
        <v>0.81899999999999995</v>
      </c>
      <c r="I822">
        <f>IF(Price!$AB$12&gt;Price!$AB$11,BETAINV(H822,Price!$AB$19,Price!$AB$20,Price!$AB$11,Price!$AB$12),Price!$AB$11)</f>
        <v>1.0448057689239751</v>
      </c>
      <c r="J822">
        <f>IF(Weight!$AB$12&gt;Weight!$AB$11,BETAINV(H822,Weight!$AB$19,Weight!$AB$20,Weight!$AB$11,Weight!$AB$12),Weight!$AB$11)</f>
        <v>462.93661828016906</v>
      </c>
      <c r="K822">
        <f>IF(Wean!$AB$12&gt;Wean!$AB$11,BETAINV(H822,Wean!$AB$19,Wean!$AB$20,Wean!$AB$11,Wean!$AB$12),Wean!$AB$11)</f>
        <v>0.8591284884914393</v>
      </c>
      <c r="L822">
        <f>IF(Costs!$AB$12&gt;Costs!$AB$11,BETAINV(H822,Costs!$AB$19,Costs!$AB$20,Costs!$AB$11,Costs!$AB$12),Costs!$AB$11)</f>
        <v>306.80622351244887</v>
      </c>
      <c r="M822">
        <f t="shared" si="52"/>
        <v>108.73605530956763</v>
      </c>
      <c r="N822">
        <f t="shared" si="50"/>
        <v>-477.930611357099</v>
      </c>
      <c r="O822">
        <f t="shared" si="51"/>
        <v>0.81899999999999995</v>
      </c>
    </row>
    <row r="823" spans="7:15" x14ac:dyDescent="0.2">
      <c r="G823">
        <v>820</v>
      </c>
      <c r="H823">
        <f t="shared" si="49"/>
        <v>0.82</v>
      </c>
      <c r="I823">
        <f>IF(Price!$AB$12&gt;Price!$AB$11,BETAINV(H823,Price!$AB$19,Price!$AB$20,Price!$AB$11,Price!$AB$12),Price!$AB$11)</f>
        <v>1.0450189611947083</v>
      </c>
      <c r="J823">
        <f>IF(Weight!$AB$12&gt;Weight!$AB$11,BETAINV(H823,Weight!$AB$19,Weight!$AB$20,Weight!$AB$11,Weight!$AB$12),Weight!$AB$11)</f>
        <v>462.98763213114518</v>
      </c>
      <c r="K823">
        <f>IF(Wean!$AB$12&gt;Wean!$AB$11,BETAINV(H823,Wean!$AB$19,Wean!$AB$20,Wean!$AB$11,Wean!$AB$12),Wean!$AB$11)</f>
        <v>0.8592189957212486</v>
      </c>
      <c r="L823">
        <f>IF(Costs!$AB$12&gt;Costs!$AB$11,BETAINV(H823,Costs!$AB$19,Costs!$AB$20,Costs!$AB$11,Costs!$AB$12),Costs!$AB$11)</f>
        <v>306.90656868657487</v>
      </c>
      <c r="M823">
        <f t="shared" si="52"/>
        <v>108.81009210905665</v>
      </c>
      <c r="N823">
        <f t="shared" si="50"/>
        <v>-477.85657455760997</v>
      </c>
      <c r="O823">
        <f t="shared" si="51"/>
        <v>0.82</v>
      </c>
    </row>
    <row r="824" spans="7:15" x14ac:dyDescent="0.2">
      <c r="G824">
        <v>821</v>
      </c>
      <c r="H824">
        <f t="shared" si="49"/>
        <v>0.82099999999999995</v>
      </c>
      <c r="I824">
        <f>IF(Price!$AB$12&gt;Price!$AB$11,BETAINV(H824,Price!$AB$19,Price!$AB$20,Price!$AB$11,Price!$AB$12),Price!$AB$11)</f>
        <v>1.0452328398309716</v>
      </c>
      <c r="J824">
        <f>IF(Weight!$AB$12&gt;Weight!$AB$11,BETAINV(H824,Weight!$AB$19,Weight!$AB$20,Weight!$AB$11,Weight!$AB$12),Weight!$AB$11)</f>
        <v>463.03878806127506</v>
      </c>
      <c r="K824">
        <f>IF(Wean!$AB$12&gt;Wean!$AB$11,BETAINV(H824,Wean!$AB$19,Wean!$AB$20,Wean!$AB$11,Wean!$AB$12),Wean!$AB$11)</f>
        <v>0.85930981374340076</v>
      </c>
      <c r="L824">
        <f>IF(Costs!$AB$12&gt;Costs!$AB$11,BETAINV(H824,Costs!$AB$19,Costs!$AB$20,Costs!$AB$11,Costs!$AB$12),Costs!$AB$11)</f>
        <v>307.00721341099097</v>
      </c>
      <c r="M824">
        <f t="shared" si="52"/>
        <v>108.88442669578558</v>
      </c>
      <c r="N824">
        <f t="shared" si="50"/>
        <v>-477.78223997088105</v>
      </c>
      <c r="O824">
        <f t="shared" si="51"/>
        <v>0.82099999999999995</v>
      </c>
    </row>
    <row r="825" spans="7:15" x14ac:dyDescent="0.2">
      <c r="G825">
        <v>822</v>
      </c>
      <c r="H825">
        <f t="shared" si="49"/>
        <v>0.82199999999999995</v>
      </c>
      <c r="I825">
        <f>IF(Price!$AB$12&gt;Price!$AB$11,BETAINV(H825,Price!$AB$19,Price!$AB$20,Price!$AB$11,Price!$AB$12),Price!$AB$11)</f>
        <v>1.0454474119246329</v>
      </c>
      <c r="J825">
        <f>IF(Weight!$AB$12&gt;Weight!$AB$11,BETAINV(H825,Weight!$AB$19,Weight!$AB$20,Weight!$AB$11,Weight!$AB$12),Weight!$AB$11)</f>
        <v>463.09008756243873</v>
      </c>
      <c r="K825">
        <f>IF(Wean!$AB$12&gt;Wean!$AB$11,BETAINV(H825,Wean!$AB$19,Wean!$AB$20,Wean!$AB$11,Wean!$AB$12),Wean!$AB$11)</f>
        <v>0.85940094573576109</v>
      </c>
      <c r="L825">
        <f>IF(Costs!$AB$12&gt;Costs!$AB$11,BETAINV(H825,Costs!$AB$19,Costs!$AB$20,Costs!$AB$11,Costs!$AB$12),Costs!$AB$11)</f>
        <v>307.10816080937252</v>
      </c>
      <c r="M825">
        <f t="shared" si="52"/>
        <v>108.95906209144204</v>
      </c>
      <c r="N825">
        <f t="shared" si="50"/>
        <v>-477.70760457522459</v>
      </c>
      <c r="O825">
        <f t="shared" si="51"/>
        <v>0.82199999999999995</v>
      </c>
    </row>
    <row r="826" spans="7:15" x14ac:dyDescent="0.2">
      <c r="G826">
        <v>823</v>
      </c>
      <c r="H826">
        <f t="shared" si="49"/>
        <v>0.82299999999999995</v>
      </c>
      <c r="I826">
        <f>IF(Price!$AB$12&gt;Price!$AB$11,BETAINV(H826,Price!$AB$19,Price!$AB$20,Price!$AB$11,Price!$AB$12),Price!$AB$11)</f>
        <v>1.0456626846757644</v>
      </c>
      <c r="J826">
        <f>IF(Weight!$AB$12&gt;Weight!$AB$11,BETAINV(H826,Weight!$AB$19,Weight!$AB$20,Weight!$AB$11,Weight!$AB$12),Weight!$AB$11)</f>
        <v>463.1415321488127</v>
      </c>
      <c r="K826">
        <f>IF(Wean!$AB$12&gt;Wean!$AB$11,BETAINV(H826,Wean!$AB$19,Wean!$AB$20,Wean!$AB$11,Wean!$AB$12),Wean!$AB$11)</f>
        <v>0.85949239492500973</v>
      </c>
      <c r="L826">
        <f>IF(Costs!$AB$12&gt;Costs!$AB$11,BETAINV(H826,Costs!$AB$19,Costs!$AB$20,Costs!$AB$11,Costs!$AB$12),Costs!$AB$11)</f>
        <v>307.20941405257645</v>
      </c>
      <c r="M826">
        <f t="shared" si="52"/>
        <v>109.03400136484959</v>
      </c>
      <c r="N826">
        <f t="shared" si="50"/>
        <v>-477.63266530181704</v>
      </c>
      <c r="O826">
        <f t="shared" si="51"/>
        <v>0.82299999999999995</v>
      </c>
    </row>
    <row r="827" spans="7:15" x14ac:dyDescent="0.2">
      <c r="G827">
        <v>824</v>
      </c>
      <c r="H827">
        <f t="shared" si="49"/>
        <v>0.82399999999999995</v>
      </c>
      <c r="I827">
        <f>IF(Price!$AB$12&gt;Price!$AB$11,BETAINV(H827,Price!$AB$19,Price!$AB$20,Price!$AB$11,Price!$AB$12),Price!$AB$11)</f>
        <v>1.0458786653949428</v>
      </c>
      <c r="J827">
        <f>IF(Weight!$AB$12&gt;Weight!$AB$11,BETAINV(H827,Weight!$AB$19,Weight!$AB$20,Weight!$AB$11,Weight!$AB$12),Weight!$AB$11)</f>
        <v>463.19312335734014</v>
      </c>
      <c r="K827">
        <f>IF(Wean!$AB$12&gt;Wean!$AB$11,BETAINV(H827,Wean!$AB$19,Wean!$AB$20,Wean!$AB$11,Wean!$AB$12),Wean!$AB$11)</f>
        <v>0.85958416458768094</v>
      </c>
      <c r="L827">
        <f>IF(Costs!$AB$12&gt;Costs!$AB$11,BETAINV(H827,Costs!$AB$19,Costs!$AB$20,Costs!$AB$11,Costs!$AB$12),Costs!$AB$11)</f>
        <v>307.31097635964045</v>
      </c>
      <c r="M827">
        <f t="shared" si="52"/>
        <v>109.10924763297777</v>
      </c>
      <c r="N827">
        <f t="shared" si="50"/>
        <v>-477.55741903368886</v>
      </c>
      <c r="O827">
        <f t="shared" si="51"/>
        <v>0.82399999999999995</v>
      </c>
    </row>
    <row r="828" spans="7:15" x14ac:dyDescent="0.2">
      <c r="G828">
        <v>825</v>
      </c>
      <c r="H828">
        <f t="shared" si="49"/>
        <v>0.82499999999999996</v>
      </c>
      <c r="I828">
        <f>IF(Price!$AB$12&gt;Price!$AB$11,BETAINV(H828,Price!$AB$19,Price!$AB$20,Price!$AB$11,Price!$AB$12),Price!$AB$11)</f>
        <v>1.0460953615056117</v>
      </c>
      <c r="J828">
        <f>IF(Weight!$AB$12&gt;Weight!$AB$11,BETAINV(H828,Weight!$AB$19,Weight!$AB$20,Weight!$AB$11,Weight!$AB$12),Weight!$AB$11)</f>
        <v>463.24486274821368</v>
      </c>
      <c r="K828">
        <f>IF(Wean!$AB$12&gt;Wean!$AB$11,BETAINV(H828,Wean!$AB$19,Wean!$AB$20,Wean!$AB$11,Wean!$AB$12),Wean!$AB$11)</f>
        <v>0.85967625805123038</v>
      </c>
      <c r="L828">
        <f>IF(Costs!$AB$12&gt;Costs!$AB$11,BETAINV(H828,Costs!$AB$19,Costs!$AB$20,Costs!$AB$11,Costs!$AB$12),Costs!$AB$11)</f>
        <v>307.41285099880895</v>
      </c>
      <c r="M828">
        <f t="shared" si="52"/>
        <v>109.18480406197921</v>
      </c>
      <c r="N828">
        <f t="shared" si="50"/>
        <v>-477.48186260468742</v>
      </c>
      <c r="O828">
        <f t="shared" si="51"/>
        <v>0.82499999999999996</v>
      </c>
    </row>
    <row r="829" spans="7:15" x14ac:dyDescent="0.2">
      <c r="G829">
        <v>826</v>
      </c>
      <c r="H829">
        <f t="shared" si="49"/>
        <v>0.82599999999999996</v>
      </c>
      <c r="I829">
        <f>IF(Price!$AB$12&gt;Price!$AB$11,BETAINV(H829,Price!$AB$19,Price!$AB$20,Price!$AB$11,Price!$AB$12),Price!$AB$11)</f>
        <v>1.0463127805465064</v>
      </c>
      <c r="J829">
        <f>IF(Weight!$AB$12&gt;Weight!$AB$11,BETAINV(H829,Weight!$AB$19,Weight!$AB$20,Weight!$AB$11,Weight!$AB$12),Weight!$AB$11)</f>
        <v>463.2967519053712</v>
      </c>
      <c r="K829">
        <f>IF(Wean!$AB$12&gt;Wean!$AB$11,BETAINV(H829,Wean!$AB$19,Wean!$AB$20,Wean!$AB$11,Wean!$AB$12),Wean!$AB$11)</f>
        <v>0.85976867869513152</v>
      </c>
      <c r="L829">
        <f>IF(Costs!$AB$12&gt;Costs!$AB$11,BETAINV(H829,Costs!$AB$19,Costs!$AB$20,Costs!$AB$11,Costs!$AB$12),Costs!$AB$11)</f>
        <v>307.51504128858755</v>
      </c>
      <c r="M829">
        <f t="shared" si="52"/>
        <v>109.26067386825389</v>
      </c>
      <c r="N829">
        <f t="shared" si="50"/>
        <v>-477.40599279841274</v>
      </c>
      <c r="O829">
        <f t="shared" si="51"/>
        <v>0.82599999999999996</v>
      </c>
    </row>
    <row r="830" spans="7:15" x14ac:dyDescent="0.2">
      <c r="G830">
        <v>827</v>
      </c>
      <c r="H830">
        <f t="shared" si="49"/>
        <v>0.82699999999999996</v>
      </c>
      <c r="I830">
        <f>IF(Price!$AB$12&gt;Price!$AB$11,BETAINV(H830,Price!$AB$19,Price!$AB$20,Price!$AB$11,Price!$AB$12),Price!$AB$11)</f>
        <v>1.0465309301741481</v>
      </c>
      <c r="J830">
        <f>IF(Weight!$AB$12&gt;Weight!$AB$11,BETAINV(H830,Weight!$AB$19,Weight!$AB$20,Weight!$AB$11,Weight!$AB$12),Weight!$AB$11)</f>
        <v>463.34879243700533</v>
      </c>
      <c r="K830">
        <f>IF(Wean!$AB$12&gt;Wean!$AB$11,BETAINV(H830,Wean!$AB$19,Wean!$AB$20,Wean!$AB$11,Wean!$AB$12),Wean!$AB$11)</f>
        <v>0.85986142995200232</v>
      </c>
      <c r="L830">
        <f>IF(Costs!$AB$12&gt;Costs!$AB$11,BETAINV(H830,Costs!$AB$19,Costs!$AB$20,Costs!$AB$11,Costs!$AB$12),Costs!$AB$11)</f>
        <v>307.61755059882478</v>
      </c>
      <c r="M830">
        <f t="shared" si="52"/>
        <v>109.33686031954568</v>
      </c>
      <c r="N830">
        <f t="shared" si="50"/>
        <v>-477.32980634712095</v>
      </c>
      <c r="O830">
        <f t="shared" si="51"/>
        <v>0.82699999999999996</v>
      </c>
    </row>
    <row r="831" spans="7:15" x14ac:dyDescent="0.2">
      <c r="G831">
        <v>828</v>
      </c>
      <c r="H831">
        <f t="shared" si="49"/>
        <v>0.82799999999999996</v>
      </c>
      <c r="I831">
        <f>IF(Price!$AB$12&gt;Price!$AB$11,BETAINV(H831,Price!$AB$19,Price!$AB$20,Price!$AB$11,Price!$AB$12),Price!$AB$11)</f>
        <v>1.0467498181654034</v>
      </c>
      <c r="J831">
        <f>IF(Weight!$AB$12&gt;Weight!$AB$11,BETAINV(H831,Weight!$AB$19,Weight!$AB$20,Weight!$AB$11,Weight!$AB$12),Weight!$AB$11)</f>
        <v>463.40098597608636</v>
      </c>
      <c r="K831">
        <f>IF(Wean!$AB$12&gt;Wean!$AB$11,BETAINV(H831,Wean!$AB$19,Wean!$AB$20,Wean!$AB$11,Wean!$AB$12),Wean!$AB$11)</f>
        <v>0.85995451530876299</v>
      </c>
      <c r="L831">
        <f>IF(Costs!$AB$12&gt;Costs!$AB$11,BETAINV(H831,Costs!$AB$19,Costs!$AB$20,Costs!$AB$11,Costs!$AB$12),Costs!$AB$11)</f>
        <v>307.72038235182538</v>
      </c>
      <c r="M831">
        <f t="shared" si="52"/>
        <v>109.41336673606571</v>
      </c>
      <c r="N831">
        <f t="shared" si="50"/>
        <v>-477.25329993060092</v>
      </c>
      <c r="O831">
        <f t="shared" si="51"/>
        <v>0.82799999999999996</v>
      </c>
    </row>
    <row r="832" spans="7:15" x14ac:dyDescent="0.2">
      <c r="G832">
        <v>829</v>
      </c>
      <c r="H832">
        <f t="shared" si="49"/>
        <v>0.82899999999999996</v>
      </c>
      <c r="I832">
        <f>IF(Price!$AB$12&gt;Price!$AB$11,BETAINV(H832,Price!$AB$19,Price!$AB$20,Price!$AB$11,Price!$AB$12),Price!$AB$11)</f>
        <v>1.0469694524201167</v>
      </c>
      <c r="J832">
        <f>IF(Weight!$AB$12&gt;Weight!$AB$11,BETAINV(H832,Weight!$AB$19,Weight!$AB$20,Weight!$AB$11,Weight!$AB$12),Weight!$AB$11)</f>
        <v>463.45333418089984</v>
      </c>
      <c r="K832">
        <f>IF(Wean!$AB$12&gt;Wean!$AB$11,BETAINV(H832,Wean!$AB$19,Wean!$AB$20,Wean!$AB$11,Wean!$AB$12),Wean!$AB$11)</f>
        <v>0.86004793830782456</v>
      </c>
      <c r="L832">
        <f>IF(Costs!$AB$12&gt;Costs!$AB$11,BETAINV(H832,Costs!$AB$19,Costs!$AB$20,Costs!$AB$11,Costs!$AB$12),Costs!$AB$11)</f>
        <v>307.82354002349234</v>
      </c>
      <c r="M832">
        <f t="shared" si="52"/>
        <v>109.49019649164973</v>
      </c>
      <c r="N832">
        <f t="shared" si="50"/>
        <v>-477.1764701750169</v>
      </c>
      <c r="O832">
        <f t="shared" si="51"/>
        <v>0.82899999999999996</v>
      </c>
    </row>
    <row r="833" spans="7:15" x14ac:dyDescent="0.2">
      <c r="G833">
        <v>830</v>
      </c>
      <c r="H833">
        <f t="shared" si="49"/>
        <v>0.83</v>
      </c>
      <c r="I833">
        <f>IF(Price!$AB$12&gt;Price!$AB$11,BETAINV(H833,Price!$AB$19,Price!$AB$20,Price!$AB$11,Price!$AB$12),Price!$AB$11)</f>
        <v>1.0471898409638152</v>
      </c>
      <c r="J833">
        <f>IF(Weight!$AB$12&gt;Weight!$AB$11,BETAINV(H833,Weight!$AB$19,Weight!$AB$20,Weight!$AB$11,Weight!$AB$12),Weight!$AB$11)</f>
        <v>463.50583873559907</v>
      </c>
      <c r="K833">
        <f>IF(Wean!$AB$12&gt;Wean!$AB$11,BETAINV(H833,Wean!$AB$19,Wean!$AB$20,Wean!$AB$11,Wean!$AB$12),Wean!$AB$11)</f>
        <v>0.86014170254831301</v>
      </c>
      <c r="L833">
        <f>IF(Costs!$AB$12&gt;Costs!$AB$11,BETAINV(H833,Costs!$AB$19,Costs!$AB$20,Costs!$AB$11,Costs!$AB$12),Costs!$AB$11)</f>
        <v>307.92702714450184</v>
      </c>
      <c r="M833">
        <f t="shared" si="52"/>
        <v>109.56735301494672</v>
      </c>
      <c r="N833">
        <f t="shared" si="50"/>
        <v>-477.09931365171991</v>
      </c>
      <c r="O833">
        <f t="shared" si="51"/>
        <v>0.83</v>
      </c>
    </row>
    <row r="834" spans="7:15" x14ac:dyDescent="0.2">
      <c r="G834">
        <v>831</v>
      </c>
      <c r="H834">
        <f t="shared" si="49"/>
        <v>0.83099999999999996</v>
      </c>
      <c r="I834">
        <f>IF(Price!$AB$12&gt;Price!$AB$11,BETAINV(H834,Price!$AB$19,Price!$AB$20,Price!$AB$11,Price!$AB$12),Price!$AB$11)</f>
        <v>1.047410991950489</v>
      </c>
      <c r="J834">
        <f>IF(Weight!$AB$12&gt;Weight!$AB$11,BETAINV(H834,Weight!$AB$19,Weight!$AB$20,Weight!$AB$11,Weight!$AB$12),Weight!$AB$11)</f>
        <v>463.55850135077264</v>
      </c>
      <c r="K834">
        <f>IF(Wean!$AB$12&gt;Wean!$AB$11,BETAINV(H834,Wean!$AB$19,Wean!$AB$20,Wean!$AB$11,Wean!$AB$12),Wean!$AB$11)</f>
        <v>0.86023581168732488</v>
      </c>
      <c r="L834">
        <f>IF(Costs!$AB$12&gt;Costs!$AB$11,BETAINV(H834,Costs!$AB$19,Costs!$AB$20,Costs!$AB$11,Costs!$AB$12),Costs!$AB$11)</f>
        <v>308.03084730151062</v>
      </c>
      <c r="M834">
        <f t="shared" si="52"/>
        <v>109.64483979064073</v>
      </c>
      <c r="N834">
        <f t="shared" si="50"/>
        <v>-477.0218268760259</v>
      </c>
      <c r="O834">
        <f t="shared" si="51"/>
        <v>0.83099999999999996</v>
      </c>
    </row>
    <row r="835" spans="7:15" x14ac:dyDescent="0.2">
      <c r="G835">
        <v>832</v>
      </c>
      <c r="H835">
        <f t="shared" si="49"/>
        <v>0.83199999999999996</v>
      </c>
      <c r="I835">
        <f>IF(Price!$AB$12&gt;Price!$AB$11,BETAINV(H835,Price!$AB$19,Price!$AB$20,Price!$AB$11,Price!$AB$12),Price!$AB$11)</f>
        <v>1.0476329136654505</v>
      </c>
      <c r="J835">
        <f>IF(Weight!$AB$12&gt;Weight!$AB$11,BETAINV(H835,Weight!$AB$19,Weight!$AB$20,Weight!$AB$11,Weight!$AB$12),Weight!$AB$11)</f>
        <v>463.61132376402782</v>
      </c>
      <c r="K835">
        <f>IF(Wean!$AB$12&gt;Wean!$AB$11,BETAINV(H835,Wean!$AB$19,Wean!$AB$20,Wean!$AB$11,Wean!$AB$12),Wean!$AB$11)</f>
        <v>0.86033026944122071</v>
      </c>
      <c r="L835">
        <f>IF(Costs!$AB$12&gt;Costs!$AB$11,BETAINV(H835,Costs!$AB$19,Costs!$AB$20,Costs!$AB$11,Costs!$AB$12),Costs!$AB$11)</f>
        <v>308.13500413839694</v>
      </c>
      <c r="M835">
        <f t="shared" si="52"/>
        <v>109.72266036070812</v>
      </c>
      <c r="N835">
        <f t="shared" si="50"/>
        <v>-476.94400630595851</v>
      </c>
      <c r="O835">
        <f t="shared" si="51"/>
        <v>0.83199999999999996</v>
      </c>
    </row>
    <row r="836" spans="7:15" x14ac:dyDescent="0.2">
      <c r="G836">
        <v>833</v>
      </c>
      <c r="H836">
        <f t="shared" ref="H836:H899" si="53">G836/1000</f>
        <v>0.83299999999999996</v>
      </c>
      <c r="I836">
        <f>IF(Price!$AB$12&gt;Price!$AB$11,BETAINV(H836,Price!$AB$19,Price!$AB$20,Price!$AB$11,Price!$AB$12),Price!$AB$11)</f>
        <v>1.0478556145282738</v>
      </c>
      <c r="J836">
        <f>IF(Weight!$AB$12&gt;Weight!$AB$11,BETAINV(H836,Weight!$AB$19,Weight!$AB$20,Weight!$AB$11,Weight!$AB$12),Weight!$AB$11)</f>
        <v>463.66430774059074</v>
      </c>
      <c r="K836">
        <f>IF(Wean!$AB$12&gt;Wean!$AB$11,BETAINV(H836,Wean!$AB$19,Wean!$AB$20,Wean!$AB$11,Wean!$AB$12),Wean!$AB$11)</f>
        <v>0.86042507958695358</v>
      </c>
      <c r="L836">
        <f>IF(Costs!$AB$12&gt;Costs!$AB$11,BETAINV(H836,Costs!$AB$19,Costs!$AB$20,Costs!$AB$11,Costs!$AB$12),Costs!$AB$11)</f>
        <v>308.23950135753665</v>
      </c>
      <c r="M836">
        <f t="shared" si="52"/>
        <v>109.80081832571051</v>
      </c>
      <c r="N836">
        <f t="shared" ref="N836:N899" si="54">M836-$E$40-$E$43</f>
        <v>-476.86584834095612</v>
      </c>
      <c r="O836">
        <f t="shared" ref="O836:O899" si="55">H836</f>
        <v>0.83299999999999996</v>
      </c>
    </row>
    <row r="837" spans="7:15" x14ac:dyDescent="0.2">
      <c r="G837">
        <v>834</v>
      </c>
      <c r="H837">
        <f t="shared" si="53"/>
        <v>0.83399999999999996</v>
      </c>
      <c r="I837">
        <f>IF(Price!$AB$12&gt;Price!$AB$11,BETAINV(H837,Price!$AB$19,Price!$AB$20,Price!$AB$11,Price!$AB$12),Price!$AB$11)</f>
        <v>1.0480791030958185</v>
      </c>
      <c r="J837">
        <f>IF(Weight!$AB$12&gt;Weight!$AB$11,BETAINV(H837,Weight!$AB$19,Weight!$AB$20,Weight!$AB$11,Weight!$AB$12),Weight!$AB$11)</f>
        <v>463.71745507392308</v>
      </c>
      <c r="K837">
        <f>IF(Wean!$AB$12&gt;Wean!$AB$11,BETAINV(H837,Wean!$AB$19,Wean!$AB$20,Wean!$AB$11,Wean!$AB$12),Wean!$AB$11)</f>
        <v>0.86052024596343646</v>
      </c>
      <c r="L837">
        <f>IF(Costs!$AB$12&gt;Costs!$AB$11,BETAINV(H837,Costs!$AB$19,Costs!$AB$20,Costs!$AB$11,Costs!$AB$12),Costs!$AB$11)</f>
        <v>308.34434272111588</v>
      </c>
      <c r="M837">
        <f t="shared" ref="M837:M900" si="56">I837*J837*K837-L837</f>
        <v>109.87931734612442</v>
      </c>
      <c r="N837">
        <f t="shared" si="54"/>
        <v>-476.78734932054221</v>
      </c>
      <c r="O837">
        <f t="shared" si="55"/>
        <v>0.83399999999999996</v>
      </c>
    </row>
    <row r="838" spans="7:15" x14ac:dyDescent="0.2">
      <c r="G838">
        <v>835</v>
      </c>
      <c r="H838">
        <f t="shared" si="53"/>
        <v>0.83499999999999996</v>
      </c>
      <c r="I838">
        <f>IF(Price!$AB$12&gt;Price!$AB$11,BETAINV(H838,Price!$AB$19,Price!$AB$20,Price!$AB$11,Price!$AB$12),Price!$AB$11)</f>
        <v>1.048303388065339</v>
      </c>
      <c r="J838">
        <f>IF(Weight!$AB$12&gt;Weight!$AB$11,BETAINV(H838,Weight!$AB$19,Weight!$AB$20,Weight!$AB$11,Weight!$AB$12),Weight!$AB$11)</f>
        <v>463.77076758635644</v>
      </c>
      <c r="K838">
        <f>IF(Wean!$AB$12&gt;Wean!$AB$11,BETAINV(H838,Wean!$AB$19,Wean!$AB$20,Wean!$AB$11,Wean!$AB$12),Wean!$AB$11)</f>
        <v>0.86061577247294807</v>
      </c>
      <c r="L838">
        <f>IF(Costs!$AB$12&gt;Costs!$AB$11,BETAINV(H838,Costs!$AB$19,Costs!$AB$20,Costs!$AB$11,Costs!$AB$12),Costs!$AB$11)</f>
        <v>308.44953205248038</v>
      </c>
      <c r="M838">
        <f t="shared" si="56"/>
        <v>109.95816114370922</v>
      </c>
      <c r="N838">
        <f t="shared" si="54"/>
        <v>-476.70850552295741</v>
      </c>
      <c r="O838">
        <f t="shared" si="55"/>
        <v>0.83499999999999996</v>
      </c>
    </row>
    <row r="839" spans="7:15" x14ac:dyDescent="0.2">
      <c r="G839">
        <v>836</v>
      </c>
      <c r="H839">
        <f t="shared" si="53"/>
        <v>0.83599999999999997</v>
      </c>
      <c r="I839">
        <f>IF(Price!$AB$12&gt;Price!$AB$11,BETAINV(H839,Price!$AB$19,Price!$AB$20,Price!$AB$11,Price!$AB$12),Price!$AB$11)</f>
        <v>1.0485284782776854</v>
      </c>
      <c r="J839">
        <f>IF(Weight!$AB$12&gt;Weight!$AB$11,BETAINV(H839,Weight!$AB$19,Weight!$AB$20,Weight!$AB$11,Weight!$AB$12),Weight!$AB$11)</f>
        <v>463.82424712974506</v>
      </c>
      <c r="K839">
        <f>IF(Wean!$AB$12&gt;Wean!$AB$11,BETAINV(H839,Wean!$AB$19,Wean!$AB$20,Wean!$AB$11,Wean!$AB$12),Wean!$AB$11)</f>
        <v>0.86071166308258007</v>
      </c>
      <c r="L839">
        <f>IF(Costs!$AB$12&gt;Costs!$AB$11,BETAINV(H839,Costs!$AB$19,Costs!$AB$20,Costs!$AB$11,Costs!$AB$12),Costs!$AB$11)</f>
        <v>308.55507323752448</v>
      </c>
      <c r="M839">
        <f t="shared" si="56"/>
        <v>110.03735350291549</v>
      </c>
      <c r="N839">
        <f t="shared" si="54"/>
        <v>-476.62931316375114</v>
      </c>
      <c r="O839">
        <f t="shared" si="55"/>
        <v>0.83599999999999997</v>
      </c>
    </row>
    <row r="840" spans="7:15" x14ac:dyDescent="0.2">
      <c r="G840">
        <v>837</v>
      </c>
      <c r="H840">
        <f t="shared" si="53"/>
        <v>0.83699999999999997</v>
      </c>
      <c r="I840">
        <f>IF(Price!$AB$12&gt;Price!$AB$11,BETAINV(H840,Price!$AB$19,Price!$AB$20,Price!$AB$11,Price!$AB$12),Price!$AB$11)</f>
        <v>1.0487543827205947</v>
      </c>
      <c r="J840">
        <f>IF(Weight!$AB$12&gt;Weight!$AB$11,BETAINV(H840,Weight!$AB$19,Weight!$AB$20,Weight!$AB$11,Weight!$AB$12),Weight!$AB$11)</f>
        <v>463.87789558613684</v>
      </c>
      <c r="K840">
        <f>IF(Wean!$AB$12&gt;Wean!$AB$11,BETAINV(H840,Wean!$AB$19,Wean!$AB$20,Wean!$AB$11,Wean!$AB$12),Wean!$AB$11)</f>
        <v>0.86080792182572596</v>
      </c>
      <c r="L840">
        <f>IF(Costs!$AB$12&gt;Costs!$AB$11,BETAINV(H840,Costs!$AB$19,Costs!$AB$20,Costs!$AB$11,Costs!$AB$12),Costs!$AB$11)</f>
        <v>308.66097022611967</v>
      </c>
      <c r="M840">
        <f t="shared" si="56"/>
        <v>110.1168982723338</v>
      </c>
      <c r="N840">
        <f t="shared" si="54"/>
        <v>-476.54976839433283</v>
      </c>
      <c r="O840">
        <f t="shared" si="55"/>
        <v>0.83699999999999997</v>
      </c>
    </row>
    <row r="841" spans="7:15" x14ac:dyDescent="0.2">
      <c r="G841">
        <v>838</v>
      </c>
      <c r="H841">
        <f t="shared" si="53"/>
        <v>0.83799999999999997</v>
      </c>
      <c r="I841">
        <f>IF(Price!$AB$12&gt;Price!$AB$11,BETAINV(H841,Price!$AB$19,Price!$AB$20,Price!$AB$11,Price!$AB$12),Price!$AB$11)</f>
        <v>1.0489811105320812</v>
      </c>
      <c r="J841">
        <f>IF(Weight!$AB$12&gt;Weight!$AB$11,BETAINV(H841,Weight!$AB$19,Weight!$AB$20,Weight!$AB$11,Weight!$AB$12),Weight!$AB$11)</f>
        <v>463.93171486846438</v>
      </c>
      <c r="K841">
        <f>IF(Wean!$AB$12&gt;Wean!$AB$11,BETAINV(H841,Wean!$AB$19,Wean!$AB$20,Wean!$AB$11,Wean!$AB$12),Wean!$AB$11)</f>
        <v>0.86090455280361322</v>
      </c>
      <c r="L841">
        <f>IF(Costs!$AB$12&gt;Costs!$AB$11,BETAINV(H841,Costs!$AB$19,Costs!$AB$20,Costs!$AB$11,Costs!$AB$12),Costs!$AB$11)</f>
        <v>308.76722703358473</v>
      </c>
      <c r="M841">
        <f t="shared" si="56"/>
        <v>110.19679936618684</v>
      </c>
      <c r="N841">
        <f t="shared" si="54"/>
        <v>-476.46986730047979</v>
      </c>
      <c r="O841">
        <f t="shared" si="55"/>
        <v>0.83799999999999997</v>
      </c>
    </row>
    <row r="842" spans="7:15" x14ac:dyDescent="0.2">
      <c r="G842">
        <v>839</v>
      </c>
      <c r="H842">
        <f t="shared" si="53"/>
        <v>0.83899999999999997</v>
      </c>
      <c r="I842">
        <f>IF(Price!$AB$12&gt;Price!$AB$11,BETAINV(H842,Price!$AB$19,Price!$AB$20,Price!$AB$11,Price!$AB$12),Price!$AB$11)</f>
        <v>1.049208671003923</v>
      </c>
      <c r="J842">
        <f>IF(Weight!$AB$12&gt;Weight!$AB$11,BETAINV(H842,Weight!$AB$19,Weight!$AB$20,Weight!$AB$11,Weight!$AB$12),Weight!$AB$11)</f>
        <v>463.9857069212556</v>
      </c>
      <c r="K842">
        <f>IF(Wean!$AB$12&gt;Wean!$AB$11,BETAINV(H842,Wean!$AB$19,Wean!$AB$20,Wean!$AB$11,Wean!$AB$12),Wean!$AB$11)</f>
        <v>0.86100156018688123</v>
      </c>
      <c r="L842">
        <f>IF(Costs!$AB$12&gt;Costs!$AB$11,BETAINV(H842,Costs!$AB$19,Costs!$AB$20,Costs!$AB$11,Costs!$AB$12),Costs!$AB$11)</f>
        <v>308.87384774219902</v>
      </c>
      <c r="M842">
        <f t="shared" si="56"/>
        <v>110.2770607658648</v>
      </c>
      <c r="N842">
        <f t="shared" si="54"/>
        <v>-476.38960590080183</v>
      </c>
      <c r="O842">
        <f t="shared" si="55"/>
        <v>0.83899999999999997</v>
      </c>
    </row>
    <row r="843" spans="7:15" x14ac:dyDescent="0.2">
      <c r="G843">
        <v>840</v>
      </c>
      <c r="H843">
        <f t="shared" si="53"/>
        <v>0.84</v>
      </c>
      <c r="I843">
        <f>IF(Price!$AB$12&gt;Price!$AB$11,BETAINV(H843,Price!$AB$19,Price!$AB$20,Price!$AB$11,Price!$AB$12),Price!$AB$11)</f>
        <v>1.0494370735852534</v>
      </c>
      <c r="J843">
        <f>IF(Weight!$AB$12&gt;Weight!$AB$11,BETAINV(H843,Weight!$AB$19,Weight!$AB$20,Weight!$AB$11,Weight!$AB$12),Weight!$AB$11)</f>
        <v>464.03987372136561</v>
      </c>
      <c r="K843">
        <f>IF(Wean!$AB$12&gt;Wean!$AB$11,BETAINV(H843,Wean!$AB$19,Wean!$AB$20,Wean!$AB$11,Wean!$AB$12),Wean!$AB$11)</f>
        <v>0.86109894821720523</v>
      </c>
      <c r="L843">
        <f>IF(Costs!$AB$12&gt;Costs!$AB$11,BETAINV(H843,Costs!$AB$19,Costs!$AB$20,Costs!$AB$11,Costs!$AB$12),Costs!$AB$11)</f>
        <v>308.98083650276044</v>
      </c>
      <c r="M843">
        <f t="shared" si="56"/>
        <v>110.35768652150665</v>
      </c>
      <c r="N843">
        <f t="shared" si="54"/>
        <v>-476.30898014515998</v>
      </c>
      <c r="O843">
        <f t="shared" si="55"/>
        <v>0.84</v>
      </c>
    </row>
    <row r="844" spans="7:15" x14ac:dyDescent="0.2">
      <c r="G844">
        <v>841</v>
      </c>
      <c r="H844">
        <f t="shared" si="53"/>
        <v>0.84099999999999997</v>
      </c>
      <c r="I844">
        <f>IF(Price!$AB$12&gt;Price!$AB$11,BETAINV(H844,Price!$AB$19,Price!$AB$20,Price!$AB$11,Price!$AB$12),Price!$AB$11)</f>
        <v>1.0496663278862597</v>
      </c>
      <c r="J844">
        <f>IF(Weight!$AB$12&gt;Weight!$AB$11,BETAINV(H844,Weight!$AB$19,Weight!$AB$20,Weight!$AB$11,Weight!$AB$12),Weight!$AB$11)</f>
        <v>464.0942172787299</v>
      </c>
      <c r="K844">
        <f>IF(Wean!$AB$12&gt;Wean!$AB$11,BETAINV(H844,Wean!$AB$19,Wean!$AB$20,Wean!$AB$11,Wean!$AB$12),Wean!$AB$11)</f>
        <v>0.86119672120896906</v>
      </c>
      <c r="L844">
        <f>IF(Costs!$AB$12&gt;Costs!$AB$11,BETAINV(H844,Costs!$AB$19,Costs!$AB$20,Costs!$AB$11,Costs!$AB$12),Costs!$AB$11)</f>
        <v>309.08819753618911</v>
      </c>
      <c r="M844">
        <f t="shared" si="56"/>
        <v>110.43868075362974</v>
      </c>
      <c r="N844">
        <f t="shared" si="54"/>
        <v>-476.22798591303689</v>
      </c>
      <c r="O844">
        <f t="shared" si="55"/>
        <v>0.84099999999999997</v>
      </c>
    </row>
    <row r="845" spans="7:15" x14ac:dyDescent="0.2">
      <c r="G845">
        <v>842</v>
      </c>
      <c r="H845">
        <f t="shared" si="53"/>
        <v>0.84199999999999997</v>
      </c>
      <c r="I845">
        <f>IF(Price!$AB$12&gt;Price!$AB$11,BETAINV(H845,Price!$AB$19,Price!$AB$20,Price!$AB$11,Price!$AB$12),Price!$AB$11)</f>
        <v>1.0498964436819915</v>
      </c>
      <c r="J845">
        <f>IF(Weight!$AB$12&gt;Weight!$AB$11,BETAINV(H845,Weight!$AB$19,Weight!$AB$20,Weight!$AB$11,Weight!$AB$12),Weight!$AB$11)</f>
        <v>464.14873963714007</v>
      </c>
      <c r="K845">
        <f>IF(Wean!$AB$12&gt;Wean!$AB$11,BETAINV(H845,Wean!$AB$19,Wean!$AB$20,Wean!$AB$11,Wean!$AB$12),Wean!$AB$11)</f>
        <v>0.86129488355098771</v>
      </c>
      <c r="L845">
        <f>IF(Costs!$AB$12&gt;Costs!$AB$11,BETAINV(H845,Costs!$AB$19,Costs!$AB$20,Costs!$AB$11,Costs!$AB$12),Costs!$AB$11)</f>
        <v>309.19593513517924</v>
      </c>
      <c r="M845">
        <f t="shared" si="56"/>
        <v>110.52004765480729</v>
      </c>
      <c r="N845">
        <f t="shared" si="54"/>
        <v>-476.14661901185934</v>
      </c>
      <c r="O845">
        <f t="shared" si="55"/>
        <v>0.84199999999999997</v>
      </c>
    </row>
    <row r="846" spans="7:15" x14ac:dyDescent="0.2">
      <c r="G846">
        <v>843</v>
      </c>
      <c r="H846">
        <f t="shared" si="53"/>
        <v>0.84299999999999997</v>
      </c>
      <c r="I846">
        <f>IF(Price!$AB$12&gt;Price!$AB$11,BETAINV(H846,Price!$AB$19,Price!$AB$20,Price!$AB$11,Price!$AB$12),Price!$AB$11)</f>
        <v>1.0501274309162829</v>
      </c>
      <c r="J846">
        <f>IF(Weight!$AB$12&gt;Weight!$AB$11,BETAINV(H846,Weight!$AB$19,Weight!$AB$20,Weight!$AB$11,Weight!$AB$12),Weight!$AB$11)</f>
        <v>464.20344287504258</v>
      </c>
      <c r="K846">
        <f>IF(Wean!$AB$12&gt;Wean!$AB$11,BETAINV(H846,Wean!$AB$19,Wean!$AB$20,Wean!$AB$11,Wean!$AB$12),Wean!$AB$11)</f>
        <v>0.86139343970828253</v>
      </c>
      <c r="L846">
        <f>IF(Costs!$AB$12&gt;Costs!$AB$11,BETAINV(H846,Costs!$AB$19,Costs!$AB$20,Costs!$AB$11,Costs!$AB$12),Costs!$AB$11)</f>
        <v>309.30405366590048</v>
      </c>
      <c r="M846">
        <f t="shared" si="56"/>
        <v>110.60179149139697</v>
      </c>
      <c r="N846">
        <f t="shared" si="54"/>
        <v>-476.06487517526966</v>
      </c>
      <c r="O846">
        <f t="shared" si="55"/>
        <v>0.84299999999999997</v>
      </c>
    </row>
    <row r="847" spans="7:15" x14ac:dyDescent="0.2">
      <c r="G847">
        <v>844</v>
      </c>
      <c r="H847">
        <f t="shared" si="53"/>
        <v>0.84399999999999997</v>
      </c>
      <c r="I847">
        <f>IF(Price!$AB$12&gt;Price!$AB$11,BETAINV(H847,Price!$AB$19,Price!$AB$20,Price!$AB$11,Price!$AB$12),Price!$AB$11)</f>
        <v>1.0503592997057964</v>
      </c>
      <c r="J847">
        <f>IF(Weight!$AB$12&gt;Weight!$AB$11,BETAINV(H847,Weight!$AB$19,Weight!$AB$20,Weight!$AB$11,Weight!$AB$12),Weight!$AB$11)</f>
        <v>464.25832910636154</v>
      </c>
      <c r="K847">
        <f>IF(Wean!$AB$12&gt;Wean!$AB$11,BETAINV(H847,Wean!$AB$19,Wean!$AB$20,Wean!$AB$11,Wean!$AB$12),Wean!$AB$11)</f>
        <v>0.86149239422390911</v>
      </c>
      <c r="L847">
        <f>IF(Costs!$AB$12&gt;Costs!$AB$11,BETAINV(H847,Costs!$AB$19,Costs!$AB$20,Costs!$AB$11,Costs!$AB$12),Costs!$AB$11)</f>
        <v>309.41255756975045</v>
      </c>
      <c r="M847">
        <f t="shared" si="56"/>
        <v>110.68391660532308</v>
      </c>
      <c r="N847">
        <f t="shared" si="54"/>
        <v>-475.98275006134355</v>
      </c>
      <c r="O847">
        <f t="shared" si="55"/>
        <v>0.84399999999999997</v>
      </c>
    </row>
    <row r="848" spans="7:15" x14ac:dyDescent="0.2">
      <c r="G848">
        <v>845</v>
      </c>
      <c r="H848">
        <f t="shared" si="53"/>
        <v>0.84499999999999997</v>
      </c>
      <c r="I848">
        <f>IF(Price!$AB$12&gt;Price!$AB$11,BETAINV(H848,Price!$AB$19,Price!$AB$20,Price!$AB$11,Price!$AB$12),Price!$AB$11)</f>
        <v>1.050592060344187</v>
      </c>
      <c r="J848">
        <f>IF(Weight!$AB$12&gt;Weight!$AB$11,BETAINV(H848,Weight!$AB$19,Weight!$AB$20,Weight!$AB$11,Weight!$AB$12),Weight!$AB$11)</f>
        <v>464.31340048134678</v>
      </c>
      <c r="K848">
        <f>IF(Wean!$AB$12&gt;Wean!$AB$11,BETAINV(H848,Wean!$AB$19,Wean!$AB$20,Wean!$AB$11,Wean!$AB$12),Wean!$AB$11)</f>
        <v>0.86159175172084246</v>
      </c>
      <c r="L848">
        <f>IF(Costs!$AB$12&gt;Costs!$AB$11,BETAINV(H848,Costs!$AB$19,Costs!$AB$20,Costs!$AB$11,Costs!$AB$12),Costs!$AB$11)</f>
        <v>309.52145136516094</v>
      </c>
      <c r="M848">
        <f t="shared" si="56"/>
        <v>110.76642741591252</v>
      </c>
      <c r="N848">
        <f t="shared" si="54"/>
        <v>-475.90023925075411</v>
      </c>
      <c r="O848">
        <f t="shared" si="55"/>
        <v>0.84499999999999997</v>
      </c>
    </row>
    <row r="849" spans="7:15" x14ac:dyDescent="0.2">
      <c r="G849">
        <v>846</v>
      </c>
      <c r="H849">
        <f t="shared" si="53"/>
        <v>0.84599999999999997</v>
      </c>
      <c r="I849">
        <f>IF(Price!$AB$12&gt;Price!$AB$11,BETAINV(H849,Price!$AB$19,Price!$AB$20,Price!$AB$11,Price!$AB$12),Price!$AB$11)</f>
        <v>1.0508257233063953</v>
      </c>
      <c r="J849">
        <f>IF(Weight!$AB$12&gt;Weight!$AB$11,BETAINV(H849,Weight!$AB$19,Weight!$AB$20,Weight!$AB$11,Weight!$AB$12),Weight!$AB$11)</f>
        <v>464.36865918744684</v>
      </c>
      <c r="K849">
        <f>IF(Wean!$AB$12&gt;Wean!$AB$11,BETAINV(H849,Wean!$AB$19,Wean!$AB$20,Wean!$AB$11,Wean!$AB$12),Wean!$AB$11)</f>
        <v>0.86169151690391899</v>
      </c>
      <c r="L849">
        <f>IF(Costs!$AB$12&gt;Costs!$AB$11,BETAINV(H849,Costs!$AB$19,Costs!$AB$20,Costs!$AB$11,Costs!$AB$12),Costs!$AB$11)</f>
        <v>309.63073964945863</v>
      </c>
      <c r="M849">
        <f t="shared" si="56"/>
        <v>110.84932842178779</v>
      </c>
      <c r="N849">
        <f t="shared" si="54"/>
        <v>-475.81733824487884</v>
      </c>
      <c r="O849">
        <f t="shared" si="55"/>
        <v>0.84599999999999997</v>
      </c>
    </row>
    <row r="850" spans="7:15" x14ac:dyDescent="0.2">
      <c r="G850">
        <v>847</v>
      </c>
      <c r="H850">
        <f t="shared" si="53"/>
        <v>0.84699999999999998</v>
      </c>
      <c r="I850">
        <f>IF(Price!$AB$12&gt;Price!$AB$11,BETAINV(H850,Price!$AB$19,Price!$AB$20,Price!$AB$11,Price!$AB$12),Price!$AB$11)</f>
        <v>1.0510602992530753</v>
      </c>
      <c r="J850">
        <f>IF(Weight!$AB$12&gt;Weight!$AB$11,BETAINV(H850,Weight!$AB$19,Weight!$AB$20,Weight!$AB$11,Weight!$AB$12),Weight!$AB$11)</f>
        <v>464.42410745020982</v>
      </c>
      <c r="K850">
        <f>IF(Wean!$AB$12&gt;Wean!$AB$11,BETAINV(H850,Wean!$AB$19,Wean!$AB$20,Wean!$AB$11,Wean!$AB$12),Wean!$AB$11)</f>
        <v>0.86179169456183935</v>
      </c>
      <c r="L850">
        <f>IF(Costs!$AB$12&gt;Costs!$AB$11,BETAINV(H850,Costs!$AB$19,Costs!$AB$20,Costs!$AB$11,Costs!$AB$12),Costs!$AB$11)</f>
        <v>309.7404271007839</v>
      </c>
      <c r="M850">
        <f t="shared" si="56"/>
        <v>110.9326242028194</v>
      </c>
      <c r="N850">
        <f t="shared" si="54"/>
        <v>-475.73404246384723</v>
      </c>
      <c r="O850">
        <f t="shared" si="55"/>
        <v>0.84699999999999998</v>
      </c>
    </row>
    <row r="851" spans="7:15" x14ac:dyDescent="0.2">
      <c r="G851">
        <v>848</v>
      </c>
      <c r="H851">
        <f t="shared" si="53"/>
        <v>0.84799999999999998</v>
      </c>
      <c r="I851">
        <f>IF(Price!$AB$12&gt;Price!$AB$11,BETAINV(H851,Price!$AB$19,Price!$AB$20,Price!$AB$11,Price!$AB$12),Price!$AB$11)</f>
        <v>1.0512957990351557</v>
      </c>
      <c r="J851">
        <f>IF(Weight!$AB$12&gt;Weight!$AB$11,BETAINV(H851,Weight!$AB$19,Weight!$AB$20,Weight!$AB$11,Weight!$AB$12),Weight!$AB$11)</f>
        <v>464.47974753421119</v>
      </c>
      <c r="K851">
        <f>IF(Wean!$AB$12&gt;Wean!$AB$11,BETAINV(H851,Wean!$AB$19,Wean!$AB$20,Wean!$AB$11,Wean!$AB$12),Wean!$AB$11)</f>
        <v>0.86189228956923314</v>
      </c>
      <c r="L851">
        <f>IF(Costs!$AB$12&gt;Costs!$AB$11,BETAINV(H851,Costs!$AB$19,Costs!$AB$20,Costs!$AB$11,Costs!$AB$12),Costs!$AB$11)</f>
        <v>309.85051848006867</v>
      </c>
      <c r="M851">
        <f t="shared" si="56"/>
        <v>111.01631942213862</v>
      </c>
      <c r="N851">
        <f t="shared" si="54"/>
        <v>-475.65034724452801</v>
      </c>
      <c r="O851">
        <f t="shared" si="55"/>
        <v>0.84799999999999998</v>
      </c>
    </row>
    <row r="852" spans="7:15" x14ac:dyDescent="0.2">
      <c r="G852">
        <v>849</v>
      </c>
      <c r="H852">
        <f t="shared" si="53"/>
        <v>0.84899999999999998</v>
      </c>
      <c r="I852">
        <f>IF(Price!$AB$12&gt;Price!$AB$11,BETAINV(H852,Price!$AB$19,Price!$AB$20,Price!$AB$11,Price!$AB$12),Price!$AB$11)</f>
        <v>1.0515322336985473</v>
      </c>
      <c r="J852">
        <f>IF(Weight!$AB$12&gt;Weight!$AB$11,BETAINV(H852,Weight!$AB$19,Weight!$AB$20,Weight!$AB$11,Weight!$AB$12),Weight!$AB$11)</f>
        <v>464.53558174401093</v>
      </c>
      <c r="K852">
        <f>IF(Wean!$AB$12&gt;Wean!$AB$11,BETAINV(H852,Wean!$AB$19,Wean!$AB$20,Wean!$AB$11,Wean!$AB$12),Wean!$AB$11)</f>
        <v>0.86199330688878883</v>
      </c>
      <c r="L852">
        <f>IF(Costs!$AB$12&gt;Costs!$AB$11,BETAINV(H852,Costs!$AB$19,Costs!$AB$20,Costs!$AB$11,Costs!$AB$12),Costs!$AB$11)</f>
        <v>309.96101863307575</v>
      </c>
      <c r="M852">
        <f t="shared" si="56"/>
        <v>111.10041882821412</v>
      </c>
      <c r="N852">
        <f t="shared" si="54"/>
        <v>-475.56624783845251</v>
      </c>
      <c r="O852">
        <f t="shared" si="55"/>
        <v>0.84899999999999998</v>
      </c>
    </row>
    <row r="853" spans="7:15" x14ac:dyDescent="0.2">
      <c r="G853">
        <v>850</v>
      </c>
      <c r="H853">
        <f t="shared" si="53"/>
        <v>0.85</v>
      </c>
      <c r="I853">
        <f>IF(Price!$AB$12&gt;Price!$AB$11,BETAINV(H853,Price!$AB$19,Price!$AB$20,Price!$AB$11,Price!$AB$12),Price!$AB$11)</f>
        <v>1.0517696144889981</v>
      </c>
      <c r="J853">
        <f>IF(Weight!$AB$12&gt;Weight!$AB$11,BETAINV(H853,Weight!$AB$19,Weight!$AB$20,Weight!$AB$11,Weight!$AB$12),Weight!$AB$11)</f>
        <v>464.59161242514023</v>
      </c>
      <c r="K853">
        <f>IF(Wean!$AB$12&gt;Wean!$AB$11,BETAINV(H853,Wean!$AB$19,Wean!$AB$20,Wean!$AB$11,Wean!$AB$12),Wean!$AB$11)</f>
        <v>0.86209475157345061</v>
      </c>
      <c r="L853">
        <f>IF(Costs!$AB$12&gt;Costs!$AB$11,BETAINV(H853,Costs!$AB$19,Costs!$AB$20,Costs!$AB$11,Costs!$AB$12),Costs!$AB$11)</f>
        <v>310.07193249250281</v>
      </c>
      <c r="M853">
        <f t="shared" si="56"/>
        <v>111.18492725699463</v>
      </c>
      <c r="N853">
        <f t="shared" si="54"/>
        <v>-475.481739409672</v>
      </c>
      <c r="O853">
        <f t="shared" si="55"/>
        <v>0.85</v>
      </c>
    </row>
    <row r="854" spans="7:15" x14ac:dyDescent="0.2">
      <c r="G854">
        <v>851</v>
      </c>
      <c r="H854">
        <f t="shared" si="53"/>
        <v>0.85099999999999998</v>
      </c>
      <c r="I854">
        <f>IF(Price!$AB$12&gt;Price!$AB$11,BETAINV(H854,Price!$AB$19,Price!$AB$20,Price!$AB$11,Price!$AB$12),Price!$AB$11)</f>
        <v>1.0520079528571014</v>
      </c>
      <c r="J854">
        <f>IF(Weight!$AB$12&gt;Weight!$AB$11,BETAINV(H854,Weight!$AB$19,Weight!$AB$20,Weight!$AB$11,Weight!$AB$12),Weight!$AB$11)</f>
        <v>464.64784196511948</v>
      </c>
      <c r="K854">
        <f>IF(Wean!$AB$12&gt;Wean!$AB$11,BETAINV(H854,Wean!$AB$19,Wean!$AB$20,Wean!$AB$11,Wean!$AB$12),Wean!$AB$11)</f>
        <v>0.86219662876868552</v>
      </c>
      <c r="L854">
        <f>IF(Costs!$AB$12&gt;Costs!$AB$11,BETAINV(H854,Costs!$AB$19,Costs!$AB$20,Costs!$AB$11,Costs!$AB$12),Costs!$AB$11)</f>
        <v>310.18326508015235</v>
      </c>
      <c r="M854">
        <f t="shared" si="56"/>
        <v>111.26984963411991</v>
      </c>
      <c r="N854">
        <f t="shared" si="54"/>
        <v>-475.39681703254672</v>
      </c>
      <c r="O854">
        <f t="shared" si="55"/>
        <v>0.85099999999999998</v>
      </c>
    </row>
    <row r="855" spans="7:15" x14ac:dyDescent="0.2">
      <c r="G855">
        <v>852</v>
      </c>
      <c r="H855">
        <f t="shared" si="53"/>
        <v>0.85199999999999998</v>
      </c>
      <c r="I855">
        <f>IF(Price!$AB$12&gt;Price!$AB$11,BETAINV(H855,Price!$AB$19,Price!$AB$20,Price!$AB$11,Price!$AB$12),Price!$AB$11)</f>
        <v>1.0522472604634647</v>
      </c>
      <c r="J855">
        <f>IF(Weight!$AB$12&gt;Weight!$AB$11,BETAINV(H855,Weight!$AB$19,Weight!$AB$20,Weight!$AB$11,Weight!$AB$12),Weight!$AB$11)</f>
        <v>464.70427279450848</v>
      </c>
      <c r="K855">
        <f>IF(Wean!$AB$12&gt;Wean!$AB$11,BETAINV(H855,Wean!$AB$19,Wean!$AB$20,Wean!$AB$11,Wean!$AB$12),Wean!$AB$11)</f>
        <v>0.86229894371482219</v>
      </c>
      <c r="L855">
        <f>IF(Costs!$AB$12&gt;Costs!$AB$11,BETAINV(H855,Costs!$AB$19,Costs!$AB$20,Costs!$AB$11,Costs!$AB$12),Costs!$AB$11)</f>
        <v>310.29502150917074</v>
      </c>
      <c r="M855">
        <f t="shared" si="56"/>
        <v>111.35519097720254</v>
      </c>
      <c r="N855">
        <f t="shared" si="54"/>
        <v>-475.31147568946409</v>
      </c>
      <c r="O855">
        <f t="shared" si="55"/>
        <v>0.85199999999999998</v>
      </c>
    </row>
    <row r="856" spans="7:15" x14ac:dyDescent="0.2">
      <c r="G856">
        <v>853</v>
      </c>
      <c r="H856">
        <f t="shared" si="53"/>
        <v>0.85299999999999998</v>
      </c>
      <c r="I856">
        <f>IF(Price!$AB$12&gt;Price!$AB$11,BETAINV(H856,Price!$AB$19,Price!$AB$20,Price!$AB$11,Price!$AB$12),Price!$AB$11)</f>
        <v>1.0524875491840455</v>
      </c>
      <c r="J856">
        <f>IF(Weight!$AB$12&gt;Weight!$AB$11,BETAINV(H856,Weight!$AB$19,Weight!$AB$20,Weight!$AB$11,Weight!$AB$12),Weight!$AB$11)</f>
        <v>464.76090738799024</v>
      </c>
      <c r="K856">
        <f>IF(Wean!$AB$12&gt;Wean!$AB$11,BETAINV(H856,Wean!$AB$19,Wean!$AB$20,Wean!$AB$11,Wean!$AB$12),Wean!$AB$11)</f>
        <v>0.86240170174946595</v>
      </c>
      <c r="L856">
        <f>IF(Costs!$AB$12&gt;Costs!$AB$11,BETAINV(H856,Costs!$AB$19,Costs!$AB$20,Costs!$AB$11,Costs!$AB$12),Costs!$AB$11)</f>
        <v>310.4072069863592</v>
      </c>
      <c r="M856">
        <f t="shared" si="56"/>
        <v>111.44095639818477</v>
      </c>
      <c r="N856">
        <f t="shared" si="54"/>
        <v>-475.22571026848186</v>
      </c>
      <c r="O856">
        <f t="shared" si="55"/>
        <v>0.85299999999999998</v>
      </c>
    </row>
    <row r="857" spans="7:15" x14ac:dyDescent="0.2">
      <c r="G857">
        <v>854</v>
      </c>
      <c r="H857">
        <f t="shared" si="53"/>
        <v>0.85399999999999998</v>
      </c>
      <c r="I857">
        <f>IF(Price!$AB$12&gt;Price!$AB$11,BETAINV(H857,Price!$AB$19,Price!$AB$20,Price!$AB$11,Price!$AB$12),Price!$AB$11)</f>
        <v>1.0527288311156568</v>
      </c>
      <c r="J857">
        <f>IF(Weight!$AB$12&gt;Weight!$AB$11,BETAINV(H857,Weight!$AB$19,Weight!$AB$20,Weight!$AB$11,Weight!$AB$12),Weight!$AB$11)</f>
        <v>464.81774826548917</v>
      </c>
      <c r="K857">
        <f>IF(Wean!$AB$12&gt;Wean!$AB$11,BETAINV(H857,Wean!$AB$19,Wean!$AB$20,Wean!$AB$11,Wean!$AB$12),Wean!$AB$11)</f>
        <v>0.86250490830999194</v>
      </c>
      <c r="L857">
        <f>IF(Costs!$AB$12&gt;Costs!$AB$11,BETAINV(H857,Costs!$AB$19,Costs!$AB$20,Costs!$AB$11,Costs!$AB$12),Costs!$AB$11)</f>
        <v>310.51982681455962</v>
      </c>
      <c r="M857">
        <f t="shared" si="56"/>
        <v>111.52715110576952</v>
      </c>
      <c r="N857">
        <f t="shared" si="54"/>
        <v>-475.13951556089711</v>
      </c>
      <c r="O857">
        <f t="shared" si="55"/>
        <v>0.85399999999999998</v>
      </c>
    </row>
    <row r="858" spans="7:15" x14ac:dyDescent="0.2">
      <c r="G858">
        <v>855</v>
      </c>
      <c r="H858">
        <f t="shared" si="53"/>
        <v>0.85499999999999998</v>
      </c>
      <c r="I858">
        <f>IF(Price!$AB$12&gt;Price!$AB$11,BETAINV(H858,Price!$AB$19,Price!$AB$20,Price!$AB$11,Price!$AB$12),Price!$AB$11)</f>
        <v>1.0529711185816568</v>
      </c>
      <c r="J858">
        <f>IF(Weight!$AB$12&gt;Weight!$AB$11,BETAINV(H858,Weight!$AB$19,Weight!$AB$20,Weight!$AB$11,Weight!$AB$12),Weight!$AB$11)</f>
        <v>464.87479799332618</v>
      </c>
      <c r="K858">
        <f>IF(Wean!$AB$12&gt;Wean!$AB$11,BETAINV(H858,Wean!$AB$19,Wean!$AB$20,Wean!$AB$11,Wean!$AB$12),Wean!$AB$11)</f>
        <v>0.86260856893611926</v>
      </c>
      <c r="L858">
        <f>IF(Costs!$AB$12&gt;Costs!$AB$11,BETAINV(H858,Costs!$AB$19,Costs!$AB$20,Costs!$AB$11,Costs!$AB$12),Costs!$AB$11)</f>
        <v>310.632886395117</v>
      </c>
      <c r="M858">
        <f t="shared" si="56"/>
        <v>111.61378040793534</v>
      </c>
      <c r="N858">
        <f t="shared" si="54"/>
        <v>-475.05288625873129</v>
      </c>
      <c r="O858">
        <f t="shared" si="55"/>
        <v>0.85499999999999998</v>
      </c>
    </row>
    <row r="859" spans="7:15" x14ac:dyDescent="0.2">
      <c r="G859">
        <v>856</v>
      </c>
      <c r="H859">
        <f t="shared" si="53"/>
        <v>0.85599999999999998</v>
      </c>
      <c r="I859">
        <f>IF(Price!$AB$12&gt;Price!$AB$11,BETAINV(H859,Price!$AB$19,Price!$AB$20,Price!$AB$11,Price!$AB$12),Price!$AB$11)</f>
        <v>1.053214424137821</v>
      </c>
      <c r="J859">
        <f>IF(Weight!$AB$12&gt;Weight!$AB$11,BETAINV(H859,Weight!$AB$19,Weight!$AB$20,Weight!$AB$11,Weight!$AB$12),Weight!$AB$11)</f>
        <v>464.93205918541065</v>
      </c>
      <c r="K859">
        <f>IF(Wean!$AB$12&gt;Wean!$AB$11,BETAINV(H859,Wean!$AB$19,Wean!$AB$20,Wean!$AB$11,Wean!$AB$12),Wean!$AB$11)</f>
        <v>0.86271268927257039</v>
      </c>
      <c r="L859">
        <f>IF(Costs!$AB$12&gt;Costs!$AB$11,BETAINV(H859,Costs!$AB$19,Costs!$AB$20,Costs!$AB$11,Costs!$AB$12),Costs!$AB$11)</f>
        <v>310.74639123042323</v>
      </c>
      <c r="M859">
        <f t="shared" si="56"/>
        <v>111.70084971453025</v>
      </c>
      <c r="N859">
        <f t="shared" si="54"/>
        <v>-474.96581695213638</v>
      </c>
      <c r="O859">
        <f t="shared" si="55"/>
        <v>0.85599999999999998</v>
      </c>
    </row>
    <row r="860" spans="7:15" x14ac:dyDescent="0.2">
      <c r="G860">
        <v>857</v>
      </c>
      <c r="H860">
        <f t="shared" si="53"/>
        <v>0.85699999999999998</v>
      </c>
      <c r="I860">
        <f>IF(Price!$AB$12&gt;Price!$AB$11,BETAINV(H860,Price!$AB$19,Price!$AB$20,Price!$AB$11,Price!$AB$12),Price!$AB$11)</f>
        <v>1.0534587605784105</v>
      </c>
      <c r="J860">
        <f>IF(Weight!$AB$12&gt;Weight!$AB$11,BETAINV(H860,Weight!$AB$19,Weight!$AB$20,Weight!$AB$11,Weight!$AB$12),Weight!$AB$11)</f>
        <v>464.98953450447186</v>
      </c>
      <c r="K860">
        <f>IF(Wean!$AB$12&gt;Wean!$AB$11,BETAINV(H860,Wean!$AB$19,Wean!$AB$20,Wean!$AB$11,Wean!$AB$12),Wean!$AB$11)</f>
        <v>0.86281727507181771</v>
      </c>
      <c r="L860">
        <f>IF(Costs!$AB$12&gt;Costs!$AB$11,BETAINV(H860,Costs!$AB$19,Costs!$AB$20,Costs!$AB$11,Costs!$AB$12),Costs!$AB$11)</f>
        <v>310.86034692654437</v>
      </c>
      <c r="M860">
        <f t="shared" si="56"/>
        <v>111.78836453995439</v>
      </c>
      <c r="N860">
        <f t="shared" si="54"/>
        <v>-474.87830212671224</v>
      </c>
      <c r="O860">
        <f t="shared" si="55"/>
        <v>0.85699999999999998</v>
      </c>
    </row>
    <row r="861" spans="7:15" x14ac:dyDescent="0.2">
      <c r="G861">
        <v>858</v>
      </c>
      <c r="H861">
        <f t="shared" si="53"/>
        <v>0.85799999999999998</v>
      </c>
      <c r="I861">
        <f>IF(Price!$AB$12&gt;Price!$AB$11,BETAINV(H861,Price!$AB$19,Price!$AB$20,Price!$AB$11,Price!$AB$12),Price!$AB$11)</f>
        <v>1.0537041409424428</v>
      </c>
      <c r="J861">
        <f>IF(Weight!$AB$12&gt;Weight!$AB$11,BETAINV(H861,Weight!$AB$19,Weight!$AB$20,Weight!$AB$11,Weight!$AB$12),Weight!$AB$11)</f>
        <v>465.04722666333129</v>
      </c>
      <c r="K861">
        <f>IF(Wean!$AB$12&gt;Wean!$AB$11,BETAINV(H861,Wean!$AB$19,Wean!$AB$20,Wean!$AB$11,Wean!$AB$12),Wean!$AB$11)</f>
        <v>0.86292233219692349</v>
      </c>
      <c r="L861">
        <f>IF(Costs!$AB$12&gt;Costs!$AB$11,BETAINV(H861,Costs!$AB$19,Costs!$AB$20,Costs!$AB$11,Costs!$AB$12),Costs!$AB$11)</f>
        <v>310.97475919593495</v>
      </c>
      <c r="M861">
        <f t="shared" si="56"/>
        <v>111.87633050593257</v>
      </c>
      <c r="N861">
        <f t="shared" si="54"/>
        <v>-474.79033616073406</v>
      </c>
      <c r="O861">
        <f t="shared" si="55"/>
        <v>0.85799999999999998</v>
      </c>
    </row>
    <row r="862" spans="7:15" x14ac:dyDescent="0.2">
      <c r="G862">
        <v>859</v>
      </c>
      <c r="H862">
        <f t="shared" si="53"/>
        <v>0.85899999999999999</v>
      </c>
      <c r="I862">
        <f>IF(Price!$AB$12&gt;Price!$AB$11,BETAINV(H862,Price!$AB$19,Price!$AB$20,Price!$AB$11,Price!$AB$12),Price!$AB$11)</f>
        <v>1.053950578520171</v>
      </c>
      <c r="J862">
        <f>IF(Weight!$AB$12&gt;Weight!$AB$11,BETAINV(H862,Weight!$AB$19,Weight!$AB$20,Weight!$AB$11,Weight!$AB$12),Weight!$AB$11)</f>
        <v>465.1051384262168</v>
      </c>
      <c r="K862">
        <f>IF(Wean!$AB$12&gt;Wean!$AB$11,BETAINV(H862,Wean!$AB$19,Wean!$AB$20,Wean!$AB$11,Wean!$AB$12),Wean!$AB$11)</f>
        <v>0.86302786662447251</v>
      </c>
      <c r="L862">
        <f>IF(Costs!$AB$12&gt;Costs!$AB$11,BETAINV(H862,Costs!$AB$19,Costs!$AB$20,Costs!$AB$11,Costs!$AB$12),Costs!$AB$11)</f>
        <v>311.089633860243</v>
      </c>
      <c r="M862">
        <f t="shared" si="56"/>
        <v>111.96475334437929</v>
      </c>
      <c r="N862">
        <f t="shared" si="54"/>
        <v>-474.70191332228734</v>
      </c>
      <c r="O862">
        <f t="shared" si="55"/>
        <v>0.85899999999999999</v>
      </c>
    </row>
    <row r="863" spans="7:15" x14ac:dyDescent="0.2">
      <c r="G863">
        <v>860</v>
      </c>
      <c r="H863">
        <f t="shared" si="53"/>
        <v>0.86</v>
      </c>
      <c r="I863">
        <f>IF(Price!$AB$12&gt;Price!$AB$11,BETAINV(H863,Price!$AB$19,Price!$AB$20,Price!$AB$11,Price!$AB$12),Price!$AB$11)</f>
        <v>1.0541980868597833</v>
      </c>
      <c r="J863">
        <f>IF(Weight!$AB$12&gt;Weight!$AB$11,BETAINV(H863,Weight!$AB$19,Weight!$AB$20,Weight!$AB$11,Weight!$AB$12),Weight!$AB$11)</f>
        <v>465.163272610121</v>
      </c>
      <c r="K863">
        <f>IF(Wean!$AB$12&gt;Wean!$AB$11,BETAINV(H863,Wean!$AB$19,Wean!$AB$20,Wean!$AB$11,Wean!$AB$12),Wean!$AB$11)</f>
        <v>0.86313388444760686</v>
      </c>
      <c r="L863">
        <f>IF(Costs!$AB$12&gt;Costs!$AB$11,BETAINV(H863,Costs!$AB$19,Costs!$AB$20,Costs!$AB$11,Costs!$AB$12),Costs!$AB$11)</f>
        <v>311.20497685320964</v>
      </c>
      <c r="M863">
        <f t="shared" si="56"/>
        <v>112.0536389003617</v>
      </c>
      <c r="N863">
        <f t="shared" si="54"/>
        <v>-474.61302776630492</v>
      </c>
      <c r="O863">
        <f t="shared" si="55"/>
        <v>0.86</v>
      </c>
    </row>
    <row r="864" spans="7:15" x14ac:dyDescent="0.2">
      <c r="G864">
        <v>861</v>
      </c>
      <c r="H864">
        <f t="shared" si="53"/>
        <v>0.86099999999999999</v>
      </c>
      <c r="I864">
        <f>IF(Price!$AB$12&gt;Price!$AB$11,BETAINV(H864,Price!$AB$19,Price!$AB$20,Price!$AB$11,Price!$AB$12),Price!$AB$11)</f>
        <v>1.0544466797743295</v>
      </c>
      <c r="J864">
        <f>IF(Weight!$AB$12&gt;Weight!$AB$11,BETAINV(H864,Weight!$AB$19,Weight!$AB$20,Weight!$AB$11,Weight!$AB$12),Weight!$AB$11)</f>
        <v>465.22163208620572</v>
      </c>
      <c r="K864">
        <f>IF(Wean!$AB$12&gt;Wean!$AB$11,BETAINV(H864,Wean!$AB$19,Wean!$AB$20,Wean!$AB$11,Wean!$AB$12),Wean!$AB$11)</f>
        <v>0.86324039187916124</v>
      </c>
      <c r="L864">
        <f>IF(Costs!$AB$12&gt;Costs!$AB$11,BETAINV(H864,Costs!$AB$19,Costs!$AB$20,Costs!$AB$11,Costs!$AB$12),Costs!$AB$11)</f>
        <v>311.32079422366655</v>
      </c>
      <c r="M864">
        <f t="shared" si="56"/>
        <v>112.14299313516426</v>
      </c>
      <c r="N864">
        <f t="shared" si="54"/>
        <v>-474.52367353150237</v>
      </c>
      <c r="O864">
        <f t="shared" si="55"/>
        <v>0.86099999999999999</v>
      </c>
    </row>
    <row r="865" spans="7:15" x14ac:dyDescent="0.2">
      <c r="G865">
        <v>862</v>
      </c>
      <c r="H865">
        <f t="shared" si="53"/>
        <v>0.86199999999999999</v>
      </c>
      <c r="I865">
        <f>IF(Price!$AB$12&gt;Price!$AB$11,BETAINV(H865,Price!$AB$19,Price!$AB$20,Price!$AB$11,Price!$AB$12),Price!$AB$11)</f>
        <v>1.0546963713488844</v>
      </c>
      <c r="J865">
        <f>IF(Weight!$AB$12&gt;Weight!$AB$11,BETAINV(H865,Weight!$AB$19,Weight!$AB$20,Weight!$AB$11,Weight!$AB$12),Weight!$AB$11)</f>
        <v>465.28021978125361</v>
      </c>
      <c r="K865">
        <f>IF(Wean!$AB$12&gt;Wean!$AB$11,BETAINV(H865,Wean!$AB$19,Wean!$AB$20,Wean!$AB$11,Wean!$AB$12),Wean!$AB$11)</f>
        <v>0.86334739525490867</v>
      </c>
      <c r="L865">
        <f>IF(Costs!$AB$12&gt;Costs!$AB$11,BETAINV(H865,Costs!$AB$19,Costs!$AB$20,Costs!$AB$11,Costs!$AB$12),Costs!$AB$11)</f>
        <v>311.43709213863622</v>
      </c>
      <c r="M865">
        <f t="shared" si="56"/>
        <v>112.23282212945861</v>
      </c>
      <c r="N865">
        <f t="shared" si="54"/>
        <v>-474.43384453720802</v>
      </c>
      <c r="O865">
        <f t="shared" si="55"/>
        <v>0.86199999999999999</v>
      </c>
    </row>
    <row r="866" spans="7:15" x14ac:dyDescent="0.2">
      <c r="G866">
        <v>863</v>
      </c>
      <c r="H866">
        <f t="shared" si="53"/>
        <v>0.86299999999999999</v>
      </c>
      <c r="I866">
        <f>IF(Price!$AB$12&gt;Price!$AB$11,BETAINV(H866,Price!$AB$19,Price!$AB$20,Price!$AB$11,Price!$AB$12),Price!$AB$11)</f>
        <v>1.0549471759479596</v>
      </c>
      <c r="J866">
        <f>IF(Weight!$AB$12&gt;Weight!$AB$11,BETAINV(H866,Weight!$AB$19,Weight!$AB$20,Weight!$AB$11,Weight!$AB$12),Weight!$AB$11)</f>
        <v>465.33903867917013</v>
      </c>
      <c r="K866">
        <f>IF(Wean!$AB$12&gt;Wean!$AB$11,BETAINV(H866,Wean!$AB$19,Wean!$AB$20,Wean!$AB$11,Wean!$AB$12),Wean!$AB$11)</f>
        <v>0.8634549010369158</v>
      </c>
      <c r="L866">
        <f>IF(Costs!$AB$12&gt;Costs!$AB$11,BETAINV(H866,Costs!$AB$19,Costs!$AB$20,Costs!$AB$11,Costs!$AB$12),Costs!$AB$11)</f>
        <v>311.55387688653792</v>
      </c>
      <c r="M866">
        <f t="shared" si="56"/>
        <v>112.323132086584</v>
      </c>
      <c r="N866">
        <f t="shared" si="54"/>
        <v>-474.34353458008263</v>
      </c>
      <c r="O866">
        <f t="shared" si="55"/>
        <v>0.86299999999999999</v>
      </c>
    </row>
    <row r="867" spans="7:15" x14ac:dyDescent="0.2">
      <c r="G867">
        <v>864</v>
      </c>
      <c r="H867">
        <f t="shared" si="53"/>
        <v>0.86399999999999999</v>
      </c>
      <c r="I867">
        <f>IF(Price!$AB$12&gt;Price!$AB$11,BETAINV(H867,Price!$AB$19,Price!$AB$20,Price!$AB$11,Price!$AB$12),Price!$AB$11)</f>
        <v>1.0551991082231722</v>
      </c>
      <c r="J867">
        <f>IF(Weight!$AB$12&gt;Weight!$AB$11,BETAINV(H867,Weight!$AB$19,Weight!$AB$20,Weight!$AB$11,Weight!$AB$12),Weight!$AB$11)</f>
        <v>465.39809182253697</v>
      </c>
      <c r="K867">
        <f>IF(Wean!$AB$12&gt;Wean!$AB$11,BETAINV(H867,Wean!$AB$19,Wean!$AB$20,Wean!$AB$11,Wean!$AB$12),Wean!$AB$11)</f>
        <v>0.86356291581701672</v>
      </c>
      <c r="L867">
        <f>IF(Costs!$AB$12&gt;Costs!$AB$11,BETAINV(H867,Costs!$AB$19,Costs!$AB$20,Costs!$AB$11,Costs!$AB$12),Costs!$AB$11)</f>
        <v>311.67115488050581</v>
      </c>
      <c r="M867">
        <f t="shared" si="56"/>
        <v>112.41392933594233</v>
      </c>
      <c r="N867">
        <f t="shared" si="54"/>
        <v>-474.2527373307243</v>
      </c>
      <c r="O867">
        <f t="shared" si="55"/>
        <v>0.86399999999999999</v>
      </c>
    </row>
    <row r="868" spans="7:15" x14ac:dyDescent="0.2">
      <c r="G868">
        <v>865</v>
      </c>
      <c r="H868">
        <f t="shared" si="53"/>
        <v>0.86499999999999999</v>
      </c>
      <c r="I868">
        <f>IF(Price!$AB$12&gt;Price!$AB$11,BETAINV(H868,Price!$AB$19,Price!$AB$20,Price!$AB$11,Price!$AB$12),Price!$AB$11)</f>
        <v>1.0554521831211809</v>
      </c>
      <c r="J868">
        <f>IF(Weight!$AB$12&gt;Weight!$AB$11,BETAINV(H868,Weight!$AB$19,Weight!$AB$20,Weight!$AB$11,Weight!$AB$12),Weight!$AB$11)</f>
        <v>465.45738231421916</v>
      </c>
      <c r="K868">
        <f>IF(Wean!$AB$12&gt;Wean!$AB$11,BETAINV(H868,Wean!$AB$19,Wean!$AB$20,Wean!$AB$11,Wean!$AB$12),Wean!$AB$11)</f>
        <v>0.86367144632040826</v>
      </c>
      <c r="L868">
        <f>IF(Costs!$AB$12&gt;Costs!$AB$11,BETAINV(H868,Costs!$AB$19,Costs!$AB$20,Costs!$AB$11,Costs!$AB$12),Costs!$AB$11)</f>
        <v>311.78893266182195</v>
      </c>
      <c r="M868">
        <f t="shared" si="56"/>
        <v>112.50522033651254</v>
      </c>
      <c r="N868">
        <f t="shared" si="54"/>
        <v>-474.16144633015409</v>
      </c>
      <c r="O868">
        <f t="shared" si="55"/>
        <v>0.86499999999999999</v>
      </c>
    </row>
    <row r="869" spans="7:15" x14ac:dyDescent="0.2">
      <c r="G869">
        <v>866</v>
      </c>
      <c r="H869">
        <f t="shared" si="53"/>
        <v>0.86599999999999999</v>
      </c>
      <c r="I869">
        <f>IF(Price!$AB$12&gt;Price!$AB$11,BETAINV(H869,Price!$AB$19,Price!$AB$20,Price!$AB$11,Price!$AB$12),Price!$AB$11)</f>
        <v>1.0557064158919041</v>
      </c>
      <c r="J869">
        <f>IF(Weight!$AB$12&gt;Weight!$AB$11,BETAINV(H869,Weight!$AB$19,Weight!$AB$20,Weight!$AB$11,Weight!$AB$12),Weight!$AB$11)</f>
        <v>465.51691331902902</v>
      </c>
      <c r="K869">
        <f>IF(Wean!$AB$12&gt;Wean!$AB$11,BETAINV(H869,Wean!$AB$19,Wean!$AB$20,Wean!$AB$11,Wean!$AB$12),Wean!$AB$11)</f>
        <v>0.86378049940937152</v>
      </c>
      <c r="L869">
        <f>IF(Costs!$AB$12&gt;Costs!$AB$11,BETAINV(H869,Costs!$AB$19,Costs!$AB$20,Costs!$AB$11,Costs!$AB$12),Costs!$AB$11)</f>
        <v>311.90721690347004</v>
      </c>
      <c r="M869">
        <f t="shared" si="56"/>
        <v>112.5970116804902</v>
      </c>
      <c r="N869">
        <f t="shared" si="54"/>
        <v>-474.06965498617643</v>
      </c>
      <c r="O869">
        <f t="shared" si="55"/>
        <v>0.86599999999999999</v>
      </c>
    </row>
    <row r="870" spans="7:15" x14ac:dyDescent="0.2">
      <c r="G870">
        <v>867</v>
      </c>
      <c r="H870">
        <f t="shared" si="53"/>
        <v>0.86699999999999999</v>
      </c>
      <c r="I870">
        <f>IF(Price!$AB$12&gt;Price!$AB$11,BETAINV(H870,Price!$AB$19,Price!$AB$20,Price!$AB$11,Price!$AB$12),Price!$AB$11)</f>
        <v>1.0559618220970275</v>
      </c>
      <c r="J870">
        <f>IF(Weight!$AB$12&gt;Weight!$AB$11,BETAINV(H870,Weight!$AB$19,Weight!$AB$20,Weight!$AB$11,Weight!$AB$12),Weight!$AB$11)</f>
        <v>465.57668806544831</v>
      </c>
      <c r="K870">
        <f>IF(Wean!$AB$12&gt;Wean!$AB$11,BETAINV(H870,Wean!$AB$19,Wean!$AB$20,Wean!$AB$11,Wean!$AB$12),Wean!$AB$11)</f>
        <v>0.86389008208712725</v>
      </c>
      <c r="L870">
        <f>IF(Costs!$AB$12&gt;Costs!$AB$11,BETAINV(H870,Costs!$AB$19,Costs!$AB$20,Costs!$AB$11,Costs!$AB$12),Costs!$AB$11)</f>
        <v>312.02601441381535</v>
      </c>
      <c r="M870">
        <f t="shared" si="56"/>
        <v>112.68931009705756</v>
      </c>
      <c r="N870">
        <f t="shared" si="54"/>
        <v>-473.97735656960907</v>
      </c>
      <c r="O870">
        <f t="shared" si="55"/>
        <v>0.86699999999999999</v>
      </c>
    </row>
    <row r="871" spans="7:15" x14ac:dyDescent="0.2">
      <c r="G871">
        <v>868</v>
      </c>
      <c r="H871">
        <f t="shared" si="53"/>
        <v>0.86799999999999999</v>
      </c>
      <c r="I871">
        <f>IF(Price!$AB$12&gt;Price!$AB$11,BETAINV(H871,Price!$AB$19,Price!$AB$20,Price!$AB$11,Price!$AB$12),Price!$AB$11)</f>
        <v>1.0562184176188192</v>
      </c>
      <c r="J871">
        <f>IF(Weight!$AB$12&gt;Weight!$AB$11,BETAINV(H871,Weight!$AB$19,Weight!$AB$20,Weight!$AB$11,Weight!$AB$12),Weight!$AB$11)</f>
        <v>465.63670984741191</v>
      </c>
      <c r="K871">
        <f>IF(Wean!$AB$12&gt;Wean!$AB$11,BETAINV(H871,Wean!$AB$19,Wean!$AB$20,Wean!$AB$11,Wean!$AB$12),Wean!$AB$11)</f>
        <v>0.86400020150182821</v>
      </c>
      <c r="L871">
        <f>IF(Costs!$AB$12&gt;Costs!$AB$11,BETAINV(H871,Costs!$AB$19,Costs!$AB$20,Costs!$AB$11,Costs!$AB$12),Costs!$AB$11)</f>
        <v>312.14533214041586</v>
      </c>
      <c r="M871">
        <f t="shared" si="56"/>
        <v>112.78212245628856</v>
      </c>
      <c r="N871">
        <f t="shared" si="54"/>
        <v>-473.88454421037807</v>
      </c>
      <c r="O871">
        <f t="shared" si="55"/>
        <v>0.86799999999999999</v>
      </c>
    </row>
    <row r="872" spans="7:15" x14ac:dyDescent="0.2">
      <c r="G872">
        <v>869</v>
      </c>
      <c r="H872">
        <f t="shared" si="53"/>
        <v>0.86899999999999999</v>
      </c>
      <c r="I872">
        <f>IF(Price!$AB$12&gt;Price!$AB$11,BETAINV(H872,Price!$AB$19,Price!$AB$20,Price!$AB$11,Price!$AB$12),Price!$AB$11)</f>
        <v>1.05647621866926</v>
      </c>
      <c r="J872">
        <f>IF(Weight!$AB$12&gt;Weight!$AB$11,BETAINV(H872,Weight!$AB$19,Weight!$AB$20,Weight!$AB$11,Weight!$AB$12),Weight!$AB$11)</f>
        <v>465.69698202615496</v>
      </c>
      <c r="K872">
        <f>IF(Wean!$AB$12&gt;Wean!$AB$11,BETAINV(H872,Wean!$AB$19,Wean!$AB$20,Wean!$AB$11,Wean!$AB$12),Wean!$AB$11)</f>
        <v>0.86411086495069656</v>
      </c>
      <c r="L872">
        <f>IF(Costs!$AB$12&gt;Costs!$AB$11,BETAINV(H872,Costs!$AB$19,Costs!$AB$20,Costs!$AB$11,Costs!$AB$12),Costs!$AB$11)</f>
        <v>312.26517717396985</v>
      </c>
      <c r="M872">
        <f t="shared" si="56"/>
        <v>112.87545577319645</v>
      </c>
      <c r="N872">
        <f t="shared" si="54"/>
        <v>-473.79121089347018</v>
      </c>
      <c r="O872">
        <f t="shared" si="55"/>
        <v>0.86899999999999999</v>
      </c>
    </row>
    <row r="873" spans="7:15" x14ac:dyDescent="0.2">
      <c r="G873">
        <v>870</v>
      </c>
      <c r="H873">
        <f t="shared" si="53"/>
        <v>0.87</v>
      </c>
      <c r="I873">
        <f>IF(Price!$AB$12&gt;Price!$AB$11,BETAINV(H873,Price!$AB$19,Price!$AB$20,Price!$AB$11,Price!$AB$12),Price!$AB$11)</f>
        <v>1.0567352417995075</v>
      </c>
      <c r="J873">
        <f>IF(Weight!$AB$12&gt;Weight!$AB$11,BETAINV(H873,Weight!$AB$19,Weight!$AB$20,Weight!$AB$11,Weight!$AB$12),Weight!$AB$11)</f>
        <v>465.75750803212679</v>
      </c>
      <c r="K873">
        <f>IF(Wean!$AB$12&gt;Wean!$AB$11,BETAINV(H873,Wean!$AB$19,Wean!$AB$20,Wean!$AB$11,Wean!$AB$12),Wean!$AB$11)</f>
        <v>0.86422207988431188</v>
      </c>
      <c r="L873">
        <f>IF(Costs!$AB$12&gt;Costs!$AB$11,BETAINV(H873,Costs!$AB$19,Costs!$AB$20,Costs!$AB$11,Costs!$AB$12),Costs!$AB$11)</f>
        <v>312.38555675240718</v>
      </c>
      <c r="M873">
        <f t="shared" si="56"/>
        <v>112.96931721192965</v>
      </c>
      <c r="N873">
        <f t="shared" si="54"/>
        <v>-473.69734945473698</v>
      </c>
      <c r="O873">
        <f t="shared" si="55"/>
        <v>0.87</v>
      </c>
    </row>
    <row r="874" spans="7:15" x14ac:dyDescent="0.2">
      <c r="G874">
        <v>871</v>
      </c>
      <c r="H874">
        <f t="shared" si="53"/>
        <v>0.871</v>
      </c>
      <c r="I874">
        <f>IF(Price!$AB$12&gt;Price!$AB$11,BETAINV(H874,Price!$AB$19,Price!$AB$20,Price!$AB$11,Price!$AB$12),Price!$AB$11)</f>
        <v>1.0569955039097056</v>
      </c>
      <c r="J874">
        <f>IF(Weight!$AB$12&gt;Weight!$AB$11,BETAINV(H874,Weight!$AB$19,Weight!$AB$20,Weight!$AB$11,Weight!$AB$12),Weight!$AB$11)</f>
        <v>465.81829136697485</v>
      </c>
      <c r="K874">
        <f>IF(Wean!$AB$12&gt;Wean!$AB$11,BETAINV(H874,Wean!$AB$19,Wean!$AB$20,Wean!$AB$11,Wean!$AB$12),Wean!$AB$11)</f>
        <v>0.86433385391105588</v>
      </c>
      <c r="L874">
        <f>IF(Costs!$AB$12&gt;Costs!$AB$11,BETAINV(H874,Costs!$AB$19,Costs!$AB$20,Costs!$AB$11,Costs!$AB$12),Costs!$AB$11)</f>
        <v>312.5064782651296</v>
      </c>
      <c r="M874">
        <f t="shared" si="56"/>
        <v>113.06371409012132</v>
      </c>
      <c r="N874">
        <f t="shared" si="54"/>
        <v>-473.60295257654531</v>
      </c>
      <c r="O874">
        <f t="shared" si="55"/>
        <v>0.871</v>
      </c>
    </row>
    <row r="875" spans="7:15" x14ac:dyDescent="0.2">
      <c r="G875">
        <v>872</v>
      </c>
      <c r="H875">
        <f t="shared" si="53"/>
        <v>0.872</v>
      </c>
      <c r="I875">
        <f>IF(Price!$AB$12&gt;Price!$AB$11,BETAINV(H875,Price!$AB$19,Price!$AB$20,Price!$AB$11,Price!$AB$12),Price!$AB$11)</f>
        <v>1.0572570222591573</v>
      </c>
      <c r="J875">
        <f>IF(Weight!$AB$12&gt;Weight!$AB$11,BETAINV(H875,Weight!$AB$19,Weight!$AB$20,Weight!$AB$11,Weight!$AB$12),Weight!$AB$11)</f>
        <v>465.87933560560037</v>
      </c>
      <c r="K875">
        <f>IF(Wean!$AB$12&gt;Wean!$AB$11,BETAINV(H875,Wean!$AB$19,Wean!$AB$20,Wean!$AB$11,Wean!$AB$12),Wean!$AB$11)</f>
        <v>0.86444619480172313</v>
      </c>
      <c r="L875">
        <f>IF(Costs!$AB$12&gt;Costs!$AB$11,BETAINV(H875,Costs!$AB$19,Costs!$AB$20,Costs!$AB$11,Costs!$AB$12),Costs!$AB$11)</f>
        <v>312.62794925740678</v>
      </c>
      <c r="M875">
        <f t="shared" si="56"/>
        <v>113.15865388340228</v>
      </c>
      <c r="N875">
        <f t="shared" si="54"/>
        <v>-473.50801278326435</v>
      </c>
      <c r="O875">
        <f t="shared" si="55"/>
        <v>0.872</v>
      </c>
    </row>
    <row r="876" spans="7:15" x14ac:dyDescent="0.2">
      <c r="G876">
        <v>873</v>
      </c>
      <c r="H876">
        <f t="shared" si="53"/>
        <v>0.873</v>
      </c>
      <c r="I876">
        <f>IF(Price!$AB$12&gt;Price!$AB$11,BETAINV(H876,Price!$AB$19,Price!$AB$20,Price!$AB$11,Price!$AB$12),Price!$AB$11)</f>
        <v>1.0575198144768754</v>
      </c>
      <c r="J876">
        <f>IF(Weight!$AB$12&gt;Weight!$AB$11,BETAINV(H876,Weight!$AB$19,Weight!$AB$20,Weight!$AB$11,Weight!$AB$12),Weight!$AB$11)</f>
        <v>465.940644398291</v>
      </c>
      <c r="K876">
        <f>IF(Wean!$AB$12&gt;Wean!$AB$11,BETAINV(H876,Wean!$AB$19,Wean!$AB$20,Wean!$AB$11,Wean!$AB$12),Wean!$AB$11)</f>
        <v>0.86455911049430112</v>
      </c>
      <c r="L876">
        <f>IF(Costs!$AB$12&gt;Costs!$AB$11,BETAINV(H876,Costs!$AB$19,Costs!$AB$20,Costs!$AB$11,Costs!$AB$12),Costs!$AB$11)</f>
        <v>312.74997743493583</v>
      </c>
      <c r="M876">
        <f t="shared" si="56"/>
        <v>113.25414423008141</v>
      </c>
      <c r="N876">
        <f t="shared" si="54"/>
        <v>-473.41252243658522</v>
      </c>
      <c r="O876">
        <f t="shared" si="55"/>
        <v>0.873</v>
      </c>
    </row>
    <row r="877" spans="7:15" x14ac:dyDescent="0.2">
      <c r="G877">
        <v>874</v>
      </c>
      <c r="H877">
        <f t="shared" si="53"/>
        <v>0.874</v>
      </c>
      <c r="I877">
        <f>IF(Price!$AB$12&gt;Price!$AB$11,BETAINV(H877,Price!$AB$19,Price!$AB$20,Price!$AB$11,Price!$AB$12),Price!$AB$11)</f>
        <v>1.0577838985725281</v>
      </c>
      <c r="J877">
        <f>IF(Weight!$AB$12&gt;Weight!$AB$11,BETAINV(H877,Weight!$AB$19,Weight!$AB$20,Weight!$AB$11,Weight!$AB$12),Weight!$AB$11)</f>
        <v>466.00222147293181</v>
      </c>
      <c r="K877">
        <f>IF(Wean!$AB$12&gt;Wean!$AB$11,BETAINV(H877,Wean!$AB$19,Wean!$AB$20,Wean!$AB$11,Wean!$AB$12),Wean!$AB$11)</f>
        <v>0.8646726090989324</v>
      </c>
      <c r="L877">
        <f>IF(Costs!$AB$12&gt;Costs!$AB$11,BETAINV(H877,Costs!$AB$19,Costs!$AB$20,Costs!$AB$11,Costs!$AB$12),Costs!$AB$11)</f>
        <v>312.87257066857069</v>
      </c>
      <c r="M877">
        <f t="shared" si="56"/>
        <v>113.35019293600328</v>
      </c>
      <c r="N877">
        <f t="shared" si="54"/>
        <v>-473.31647373066335</v>
      </c>
      <c r="O877">
        <f t="shared" si="55"/>
        <v>0.874</v>
      </c>
    </row>
    <row r="878" spans="7:15" x14ac:dyDescent="0.2">
      <c r="G878">
        <v>875</v>
      </c>
      <c r="H878">
        <f t="shared" si="53"/>
        <v>0.875</v>
      </c>
      <c r="I878">
        <f>IF(Price!$AB$12&gt;Price!$AB$11,BETAINV(H878,Price!$AB$19,Price!$AB$20,Price!$AB$11,Price!$AB$12),Price!$AB$11)</f>
        <v>1.0580492929478005</v>
      </c>
      <c r="J878">
        <f>IF(Weight!$AB$12&gt;Weight!$AB$11,BETAINV(H878,Weight!$AB$19,Weight!$AB$20,Weight!$AB$11,Weight!$AB$12),Weight!$AB$11)</f>
        <v>466.06407063730001</v>
      </c>
      <c r="K878">
        <f>IF(Wean!$AB$12&gt;Wean!$AB$11,BETAINV(H878,Wean!$AB$19,Wean!$AB$20,Wean!$AB$11,Wean!$AB$12),Wean!$AB$11)</f>
        <v>0.86478669890306326</v>
      </c>
      <c r="L878">
        <f>IF(Costs!$AB$12&gt;Costs!$AB$11,BETAINV(H878,Costs!$AB$19,Costs!$AB$20,Costs!$AB$11,Costs!$AB$12),Costs!$AB$11)</f>
        <v>312.9957369992303</v>
      </c>
      <c r="M878">
        <f t="shared" si="56"/>
        <v>113.4468079795912</v>
      </c>
      <c r="N878">
        <f t="shared" si="54"/>
        <v>-473.21985868707543</v>
      </c>
      <c r="O878">
        <f t="shared" si="55"/>
        <v>0.875</v>
      </c>
    </row>
    <row r="879" spans="7:15" x14ac:dyDescent="0.2">
      <c r="G879">
        <v>876</v>
      </c>
      <c r="H879">
        <f t="shared" si="53"/>
        <v>0.876</v>
      </c>
      <c r="I879">
        <f>IF(Price!$AB$12&gt;Price!$AB$11,BETAINV(H879,Price!$AB$19,Price!$AB$20,Price!$AB$11,Price!$AB$12),Price!$AB$11)</f>
        <v>1.0583160164081862</v>
      </c>
      <c r="J879">
        <f>IF(Weight!$AB$12&gt;Weight!$AB$11,BETAINV(H879,Weight!$AB$19,Weight!$AB$20,Weight!$AB$11,Weight!$AB$12),Weight!$AB$11)</f>
        <v>466.12619578144603</v>
      </c>
      <c r="K879">
        <f>IF(Wean!$AB$12&gt;Wean!$AB$11,BETAINV(H879,Wean!$AB$19,Wean!$AB$20,Wean!$AB$11,Wean!$AB$12),Wean!$AB$11)</f>
        <v>0.86490138837678909</v>
      </c>
      <c r="L879">
        <f>IF(Costs!$AB$12&gt;Costs!$AB$11,BETAINV(H879,Costs!$AB$19,Costs!$AB$20,Costs!$AB$11,Costs!$AB$12),Costs!$AB$11)</f>
        <v>313.11948464299223</v>
      </c>
      <c r="M879">
        <f t="shared" si="56"/>
        <v>113.54399751708291</v>
      </c>
      <c r="N879">
        <f t="shared" si="54"/>
        <v>-473.12266914958371</v>
      </c>
      <c r="O879">
        <f t="shared" si="55"/>
        <v>0.876</v>
      </c>
    </row>
    <row r="880" spans="7:15" x14ac:dyDescent="0.2">
      <c r="G880">
        <v>877</v>
      </c>
      <c r="H880">
        <f t="shared" si="53"/>
        <v>0.877</v>
      </c>
      <c r="I880">
        <f>IF(Price!$AB$12&gt;Price!$AB$11,BETAINV(H880,Price!$AB$19,Price!$AB$20,Price!$AB$11,Price!$AB$12),Price!$AB$11)</f>
        <v>1.0585840881752342</v>
      </c>
      <c r="J880">
        <f>IF(Weight!$AB$12&gt;Weight!$AB$11,BETAINV(H880,Weight!$AB$19,Weight!$AB$20,Weight!$AB$11,Weight!$AB$12),Weight!$AB$11)</f>
        <v>466.18860088016538</v>
      </c>
      <c r="K880">
        <f>IF(Wean!$AB$12&gt;Wean!$AB$11,BETAINV(H880,Wean!$AB$19,Wean!$AB$20,Wean!$AB$11,Wean!$AB$12),Wean!$AB$11)</f>
        <v>0.86501668617840566</v>
      </c>
      <c r="L880">
        <f>IF(Costs!$AB$12&gt;Costs!$AB$11,BETAINV(H880,Costs!$AB$19,Costs!$AB$20,Costs!$AB$11,Costs!$AB$12),Costs!$AB$11)</f>
        <v>313.24382199638217</v>
      </c>
      <c r="M880">
        <f t="shared" si="56"/>
        <v>113.64176988796908</v>
      </c>
      <c r="N880">
        <f t="shared" si="54"/>
        <v>-473.02489677869755</v>
      </c>
      <c r="O880">
        <f t="shared" si="55"/>
        <v>0.877</v>
      </c>
    </row>
    <row r="881" spans="7:15" x14ac:dyDescent="0.2">
      <c r="G881">
        <v>878</v>
      </c>
      <c r="H881">
        <f t="shared" si="53"/>
        <v>0.878</v>
      </c>
      <c r="I881">
        <f>IF(Price!$AB$12&gt;Price!$AB$11,BETAINV(H881,Price!$AB$19,Price!$AB$20,Price!$AB$11,Price!$AB$12),Price!$AB$11)</f>
        <v>1.0588535278992688</v>
      </c>
      <c r="J881">
        <f>IF(Weight!$AB$12&gt;Weight!$AB$11,BETAINV(H881,Weight!$AB$19,Weight!$AB$20,Weight!$AB$11,Weight!$AB$12),Weight!$AB$11)</f>
        <v>466.25128999556563</v>
      </c>
      <c r="K881">
        <f>IF(Wean!$AB$12&gt;Wean!$AB$11,BETAINV(H881,Wean!$AB$19,Wean!$AB$20,Wean!$AB$11,Wean!$AB$12),Wean!$AB$11)</f>
        <v>0.8651326011601761</v>
      </c>
      <c r="L881">
        <f>IF(Costs!$AB$12&gt;Costs!$AB$11,BETAINV(H881,Costs!$AB$19,Costs!$AB$20,Costs!$AB$11,Costs!$AB$12),Costs!$AB$11)</f>
        <v>313.36875764186686</v>
      </c>
      <c r="M881">
        <f t="shared" si="56"/>
        <v>113.7401336206442</v>
      </c>
      <c r="N881">
        <f t="shared" si="54"/>
        <v>-472.92653304602243</v>
      </c>
      <c r="O881">
        <f t="shared" si="55"/>
        <v>0.878</v>
      </c>
    </row>
    <row r="882" spans="7:15" x14ac:dyDescent="0.2">
      <c r="G882">
        <v>879</v>
      </c>
      <c r="H882">
        <f t="shared" si="53"/>
        <v>0.879</v>
      </c>
      <c r="I882">
        <f>IF(Price!$AB$12&gt;Price!$AB$11,BETAINV(H882,Price!$AB$19,Price!$AB$20,Price!$AB$11,Price!$AB$12),Price!$AB$11)</f>
        <v>1.0591243556726071</v>
      </c>
      <c r="J882">
        <f>IF(Weight!$AB$12&gt;Weight!$AB$11,BETAINV(H882,Weight!$AB$19,Weight!$AB$20,Weight!$AB$11,Weight!$AB$12),Weight!$AB$11)</f>
        <v>466.31426727973269</v>
      </c>
      <c r="K882">
        <f>IF(Wean!$AB$12&gt;Wean!$AB$11,BETAINV(H882,Wean!$AB$19,Wean!$AB$20,Wean!$AB$11,Wean!$AB$12),Wean!$AB$11)</f>
        <v>0.8652491423743226</v>
      </c>
      <c r="L882">
        <f>IF(Costs!$AB$12&gt;Costs!$AB$11,BETAINV(H882,Costs!$AB$19,Costs!$AB$20,Costs!$AB$11,Costs!$AB$12),Costs!$AB$11)</f>
        <v>313.49430035356102</v>
      </c>
      <c r="M882">
        <f t="shared" si="56"/>
        <v>113.83909743827911</v>
      </c>
      <c r="N882">
        <f t="shared" si="54"/>
        <v>-472.82756922838752</v>
      </c>
      <c r="O882">
        <f t="shared" si="55"/>
        <v>0.879</v>
      </c>
    </row>
    <row r="883" spans="7:15" x14ac:dyDescent="0.2">
      <c r="G883">
        <v>880</v>
      </c>
      <c r="H883">
        <f t="shared" si="53"/>
        <v>0.88</v>
      </c>
      <c r="I883">
        <f>IF(Price!$AB$12&gt;Price!$AB$11,BETAINV(H883,Price!$AB$19,Price!$AB$20,Price!$AB$11,Price!$AB$12),Price!$AB$11)</f>
        <v>1.0593965920432948</v>
      </c>
      <c r="J883">
        <f>IF(Weight!$AB$12&gt;Weight!$AB$11,BETAINV(H883,Weight!$AB$19,Weight!$AB$20,Weight!$AB$11,Weight!$AB$12),Weight!$AB$11)</f>
        <v>466.37753697750162</v>
      </c>
      <c r="K883">
        <f>IF(Wean!$AB$12&gt;Wean!$AB$11,BETAINV(H883,Wean!$AB$19,Wean!$AB$20,Wean!$AB$11,Wean!$AB$12),Wean!$AB$11)</f>
        <v>0.86536631907925521</v>
      </c>
      <c r="L883">
        <f>IF(Costs!$AB$12&gt;Costs!$AB$11,BETAINV(H883,Costs!$AB$19,Costs!$AB$20,Costs!$AB$11,Costs!$AB$12),Costs!$AB$11)</f>
        <v>313.6204591031584</v>
      </c>
      <c r="M883">
        <f t="shared" si="56"/>
        <v>113.93867026492586</v>
      </c>
      <c r="N883">
        <f t="shared" si="54"/>
        <v>-472.72799640174077</v>
      </c>
      <c r="O883">
        <f t="shared" si="55"/>
        <v>0.88</v>
      </c>
    </row>
    <row r="884" spans="7:15" x14ac:dyDescent="0.2">
      <c r="G884">
        <v>881</v>
      </c>
      <c r="H884">
        <f t="shared" si="53"/>
        <v>0.88100000000000001</v>
      </c>
      <c r="I884">
        <f>IF(Price!$AB$12&gt;Price!$AB$11,BETAINV(H884,Price!$AB$19,Price!$AB$20,Price!$AB$11,Price!$AB$12),Price!$AB$11)</f>
        <v>1.0596702580293913</v>
      </c>
      <c r="J884">
        <f>IF(Weight!$AB$12&gt;Weight!$AB$11,BETAINV(H884,Weight!$AB$19,Weight!$AB$20,Weight!$AB$11,Weight!$AB$12),Weight!$AB$11)</f>
        <v>466.44110342933584</v>
      </c>
      <c r="K884">
        <f>IF(Wean!$AB$12&gt;Wean!$AB$11,BETAINV(H884,Wean!$AB$19,Wean!$AB$20,Wean!$AB$11,Wean!$AB$12),Wean!$AB$11)</f>
        <v>0.86548414074604818</v>
      </c>
      <c r="L884">
        <f>IF(Costs!$AB$12&gt;Costs!$AB$11,BETAINV(H884,Costs!$AB$19,Costs!$AB$20,Costs!$AB$11,Costs!$AB$12),Costs!$AB$11)</f>
        <v>313.74724306609693</v>
      </c>
      <c r="M884">
        <f t="shared" si="56"/>
        <v>114.03886123186828</v>
      </c>
      <c r="N884">
        <f t="shared" si="54"/>
        <v>-472.62780543479835</v>
      </c>
      <c r="O884">
        <f t="shared" si="55"/>
        <v>0.88100000000000001</v>
      </c>
    </row>
    <row r="885" spans="7:15" x14ac:dyDescent="0.2">
      <c r="G885">
        <v>882</v>
      </c>
      <c r="H885">
        <f t="shared" si="53"/>
        <v>0.88200000000000001</v>
      </c>
      <c r="I885">
        <f>IF(Price!$AB$12&gt;Price!$AB$11,BETAINV(H885,Price!$AB$19,Price!$AB$20,Price!$AB$11,Price!$AB$12),Price!$AB$11)</f>
        <v>1.0599453751338213</v>
      </c>
      <c r="J885">
        <f>IF(Weight!$AB$12&gt;Weight!$AB$11,BETAINV(H885,Weight!$AB$19,Weight!$AB$20,Weight!$AB$11,Weight!$AB$12),Weight!$AB$11)</f>
        <v>466.5049710743217</v>
      </c>
      <c r="K885">
        <f>IF(Wean!$AB$12&gt;Wean!$AB$11,BETAINV(H885,Wean!$AB$19,Wean!$AB$20,Wean!$AB$11,Wean!$AB$12),Wean!$AB$11)</f>
        <v>0.86560261706517561</v>
      </c>
      <c r="L885">
        <f>IF(Costs!$AB$12&gt;Costs!$AB$11,BETAINV(H885,Costs!$AB$19,Costs!$AB$20,Costs!$AB$11,Costs!$AB$12),Costs!$AB$11)</f>
        <v>313.87466162797006</v>
      </c>
      <c r="M885">
        <f t="shared" si="56"/>
        <v>114.13967968422622</v>
      </c>
      <c r="N885">
        <f t="shared" si="54"/>
        <v>-472.52698698244041</v>
      </c>
      <c r="O885">
        <f t="shared" si="55"/>
        <v>0.88200000000000001</v>
      </c>
    </row>
    <row r="886" spans="7:15" x14ac:dyDescent="0.2">
      <c r="G886">
        <v>883</v>
      </c>
      <c r="H886">
        <f t="shared" si="53"/>
        <v>0.88300000000000001</v>
      </c>
      <c r="I886">
        <f>IF(Price!$AB$12&gt;Price!$AB$11,BETAINV(H886,Price!$AB$19,Price!$AB$20,Price!$AB$11,Price!$AB$12),Price!$AB$11)</f>
        <v>1.060221965359831</v>
      </c>
      <c r="J886">
        <f>IF(Weight!$AB$12&gt;Weight!$AB$11,BETAINV(H886,Weight!$AB$19,Weight!$AB$20,Weight!$AB$11,Weight!$AB$12),Weight!$AB$11)</f>
        <v>466.56914445328221</v>
      </c>
      <c r="K886">
        <f>IF(Wean!$AB$12&gt;Wean!$AB$11,BETAINV(H886,Wean!$AB$19,Wean!$AB$20,Wean!$AB$11,Wean!$AB$12),Wean!$AB$11)</f>
        <v>0.86572175795352013</v>
      </c>
      <c r="L886">
        <f>IF(Costs!$AB$12&gt;Costs!$AB$11,BETAINV(H886,Costs!$AB$19,Costs!$AB$20,Costs!$AB$11,Costs!$AB$12),Costs!$AB$11)</f>
        <v>314.00272439119624</v>
      </c>
      <c r="M886">
        <f t="shared" si="56"/>
        <v>114.24113518782991</v>
      </c>
      <c r="N886">
        <f t="shared" si="54"/>
        <v>-472.42553147883672</v>
      </c>
      <c r="O886">
        <f t="shared" si="55"/>
        <v>0.88300000000000001</v>
      </c>
    </row>
    <row r="887" spans="7:15" x14ac:dyDescent="0.2">
      <c r="G887">
        <v>884</v>
      </c>
      <c r="H887">
        <f t="shared" si="53"/>
        <v>0.88400000000000001</v>
      </c>
      <c r="I887">
        <f>IF(Price!$AB$12&gt;Price!$AB$11,BETAINV(H887,Price!$AB$19,Price!$AB$20,Price!$AB$11,Price!$AB$12),Price!$AB$11)</f>
        <v>1.0605000512270719</v>
      </c>
      <c r="J887">
        <f>IF(Weight!$AB$12&gt;Weight!$AB$11,BETAINV(H887,Weight!$AB$19,Weight!$AB$20,Weight!$AB$11,Weight!$AB$12),Weight!$AB$11)</f>
        <v>466.63362821201707</v>
      </c>
      <c r="K887">
        <f>IF(Wean!$AB$12&gt;Wean!$AB$11,BETAINV(H887,Wean!$AB$19,Wean!$AB$20,Wean!$AB$11,Wean!$AB$12),Wean!$AB$11)</f>
        <v>0.86584157356166747</v>
      </c>
      <c r="L887">
        <f>IF(Costs!$AB$12&gt;Costs!$AB$11,BETAINV(H887,Costs!$AB$19,Costs!$AB$20,Costs!$AB$11,Costs!$AB$12),Costs!$AB$11)</f>
        <v>314.13144118195891</v>
      </c>
      <c r="M887">
        <f t="shared" si="56"/>
        <v>114.34323753637557</v>
      </c>
      <c r="N887">
        <f t="shared" si="54"/>
        <v>-472.32342913029106</v>
      </c>
      <c r="O887">
        <f t="shared" si="55"/>
        <v>0.88400000000000001</v>
      </c>
    </row>
    <row r="888" spans="7:15" x14ac:dyDescent="0.2">
      <c r="G888">
        <v>885</v>
      </c>
      <c r="H888">
        <f t="shared" si="53"/>
        <v>0.88500000000000001</v>
      </c>
      <c r="I888">
        <f>IF(Price!$AB$12&gt;Price!$AB$11,BETAINV(H888,Price!$AB$19,Price!$AB$20,Price!$AB$11,Price!$AB$12),Price!$AB$11)</f>
        <v>1.0607796557883427</v>
      </c>
      <c r="J888">
        <f>IF(Weight!$AB$12&gt;Weight!$AB$11,BETAINV(H888,Weight!$AB$19,Weight!$AB$20,Weight!$AB$11,Weight!$AB$12),Weight!$AB$11)</f>
        <v>466.69842710467441</v>
      </c>
      <c r="K888">
        <f>IF(Wean!$AB$12&gt;Wean!$AB$11,BETAINV(H888,Wean!$AB$19,Wean!$AB$20,Wean!$AB$11,Wean!$AB$12),Wean!$AB$11)</f>
        <v>0.86596207428150074</v>
      </c>
      <c r="L888">
        <f>IF(Costs!$AB$12&gt;Costs!$AB$11,BETAINV(H888,Costs!$AB$19,Costs!$AB$20,Costs!$AB$11,Costs!$AB$12),Costs!$AB$11)</f>
        <v>314.26082205743006</v>
      </c>
      <c r="M888">
        <f t="shared" si="56"/>
        <v>114.44599675887645</v>
      </c>
      <c r="N888">
        <f t="shared" si="54"/>
        <v>-472.22066990779018</v>
      </c>
      <c r="O888">
        <f t="shared" si="55"/>
        <v>0.88500000000000001</v>
      </c>
    </row>
    <row r="889" spans="7:15" x14ac:dyDescent="0.2">
      <c r="G889">
        <v>886</v>
      </c>
      <c r="H889">
        <f t="shared" si="53"/>
        <v>0.88600000000000001</v>
      </c>
      <c r="I889">
        <f>IF(Price!$AB$12&gt;Price!$AB$11,BETAINV(H889,Price!$AB$19,Price!$AB$20,Price!$AB$11,Price!$AB$12),Price!$AB$11)</f>
        <v>1.0610608026470298</v>
      </c>
      <c r="J889">
        <f>IF(Weight!$AB$12&gt;Weight!$AB$11,BETAINV(H889,Weight!$AB$19,Weight!$AB$20,Weight!$AB$11,Weight!$AB$12),Weight!$AB$11)</f>
        <v>466.76354599726176</v>
      </c>
      <c r="K889">
        <f>IF(Wean!$AB$12&gt;Wean!$AB$11,BETAINV(H889,Wean!$AB$19,Wean!$AB$20,Wean!$AB$11,Wean!$AB$12),Wean!$AB$11)</f>
        <v>0.86608327075411007</v>
      </c>
      <c r="L889">
        <f>IF(Costs!$AB$12&gt;Costs!$AB$11,BETAINV(H889,Costs!$AB$19,Costs!$AB$20,Costs!$AB$11,Costs!$AB$12),Costs!$AB$11)</f>
        <v>314.39087731329289</v>
      </c>
      <c r="M889">
        <f t="shared" si="56"/>
        <v>114.54942312742588</v>
      </c>
      <c r="N889">
        <f t="shared" si="54"/>
        <v>-472.11724353924075</v>
      </c>
      <c r="O889">
        <f t="shared" si="55"/>
        <v>0.88600000000000001</v>
      </c>
    </row>
    <row r="890" spans="7:15" x14ac:dyDescent="0.2">
      <c r="G890">
        <v>887</v>
      </c>
      <c r="H890">
        <f t="shared" si="53"/>
        <v>0.88700000000000001</v>
      </c>
      <c r="I890">
        <f>IF(Price!$AB$12&gt;Price!$AB$11,BETAINV(H890,Price!$AB$19,Price!$AB$20,Price!$AB$11,Price!$AB$12),Price!$AB$11)</f>
        <v>1.0613435159752729</v>
      </c>
      <c r="J890">
        <f>IF(Weight!$AB$12&gt;Weight!$AB$11,BETAINV(H890,Weight!$AB$19,Weight!$AB$20,Weight!$AB$11,Weight!$AB$12),Weight!$AB$11)</f>
        <v>466.82898987130164</v>
      </c>
      <c r="K890">
        <f>IF(Wean!$AB$12&gt;Wean!$AB$11,BETAINV(H890,Wean!$AB$19,Wean!$AB$20,Wean!$AB$11,Wean!$AB$12),Wean!$AB$11)</f>
        <v>0.8662051738780342</v>
      </c>
      <c r="L890">
        <f>IF(Costs!$AB$12&gt;Costs!$AB$11,BETAINV(H890,Costs!$AB$19,Costs!$AB$20,Costs!$AB$11,Costs!$AB$12),Costs!$AB$11)</f>
        <v>314.52161749157733</v>
      </c>
      <c r="M890">
        <f t="shared" si="56"/>
        <v>114.65352716528486</v>
      </c>
      <c r="N890">
        <f t="shared" si="54"/>
        <v>-472.01313950138177</v>
      </c>
      <c r="O890">
        <f t="shared" si="55"/>
        <v>0.88700000000000001</v>
      </c>
    </row>
    <row r="891" spans="7:15" x14ac:dyDescent="0.2">
      <c r="G891">
        <v>888</v>
      </c>
      <c r="H891">
        <f t="shared" si="53"/>
        <v>0.88800000000000001</v>
      </c>
      <c r="I891">
        <f>IF(Price!$AB$12&gt;Price!$AB$11,BETAINV(H891,Price!$AB$19,Price!$AB$20,Price!$AB$11,Price!$AB$12),Price!$AB$11)</f>
        <v>1.0616278205328982</v>
      </c>
      <c r="J891">
        <f>IF(Weight!$AB$12&gt;Weight!$AB$11,BETAINV(H891,Weight!$AB$19,Weight!$AB$20,Weight!$AB$11,Weight!$AB$12),Weight!$AB$11)</f>
        <v>466.89476382764144</v>
      </c>
      <c r="K891">
        <f>IF(Wean!$AB$12&gt;Wean!$AB$11,BETAINV(H891,Wean!$AB$19,Wean!$AB$20,Wean!$AB$11,Wean!$AB$12),Wean!$AB$11)</f>
        <v>0.86632779481784916</v>
      </c>
      <c r="L891">
        <f>IF(Costs!$AB$12&gt;Costs!$AB$11,BETAINV(H891,Costs!$AB$19,Costs!$AB$20,Costs!$AB$11,Costs!$AB$12),Costs!$AB$11)</f>
        <v>314.65305338882445</v>
      </c>
      <c r="M891">
        <f t="shared" si="56"/>
        <v>114.75831965531597</v>
      </c>
      <c r="N891">
        <f t="shared" si="54"/>
        <v>-471.90834701135066</v>
      </c>
      <c r="O891">
        <f t="shared" si="55"/>
        <v>0.88800000000000001</v>
      </c>
    </row>
    <row r="892" spans="7:15" x14ac:dyDescent="0.2">
      <c r="G892">
        <v>889</v>
      </c>
      <c r="H892">
        <f t="shared" si="53"/>
        <v>0.88900000000000001</v>
      </c>
      <c r="I892">
        <f>IF(Price!$AB$12&gt;Price!$AB$11,BETAINV(H892,Price!$AB$19,Price!$AB$20,Price!$AB$11,Price!$AB$12),Price!$AB$11)</f>
        <v>1.0619137416871569</v>
      </c>
      <c r="J892">
        <f>IF(Weight!$AB$12&gt;Weight!$AB$11,BETAINV(H892,Weight!$AB$19,Weight!$AB$20,Weight!$AB$11,Weight!$AB$12),Weight!$AB$11)</f>
        <v>466.96087309042298</v>
      </c>
      <c r="K892">
        <f>IF(Wean!$AB$12&gt;Wean!$AB$11,BETAINV(H892,Wean!$AB$19,Wean!$AB$20,Wean!$AB$11,Wean!$AB$12),Wean!$AB$11)</f>
        <v>0.86645114501312392</v>
      </c>
      <c r="L892">
        <f>IF(Costs!$AB$12&gt;Costs!$AB$11,BETAINV(H892,Costs!$AB$19,Costs!$AB$20,Costs!$AB$11,Costs!$AB$12),Costs!$AB$11)</f>
        <v>314.78519606459793</v>
      </c>
      <c r="M892">
        <f t="shared" si="56"/>
        <v>114.86381164877542</v>
      </c>
      <c r="N892">
        <f t="shared" si="54"/>
        <v>-471.8028550178912</v>
      </c>
      <c r="O892">
        <f t="shared" si="55"/>
        <v>0.88900000000000001</v>
      </c>
    </row>
    <row r="893" spans="7:15" x14ac:dyDescent="0.2">
      <c r="G893">
        <v>890</v>
      </c>
      <c r="H893">
        <f t="shared" si="53"/>
        <v>0.89</v>
      </c>
      <c r="I893">
        <f>IF(Price!$AB$12&gt;Price!$AB$11,BETAINV(H893,Price!$AB$19,Price!$AB$20,Price!$AB$11,Price!$AB$12),Price!$AB$11)</f>
        <v>1.0622013054333121</v>
      </c>
      <c r="J893">
        <f>IF(Weight!$AB$12&gt;Weight!$AB$11,BETAINV(H893,Weight!$AB$19,Weight!$AB$20,Weight!$AB$11,Weight!$AB$12),Weight!$AB$11)</f>
        <v>467.02732301122171</v>
      </c>
      <c r="K893">
        <f>IF(Wean!$AB$12&gt;Wean!$AB$11,BETAINV(H893,Wean!$AB$19,Wean!$AB$20,Wean!$AB$11,Wean!$AB$12),Wean!$AB$11)</f>
        <v>0.86657523618776044</v>
      </c>
      <c r="L893">
        <f>IF(Costs!$AB$12&gt;Costs!$AB$11,BETAINV(H893,Costs!$AB$19,Costs!$AB$20,Costs!$AB$11,Costs!$AB$12),Costs!$AB$11)</f>
        <v>314.91805685035905</v>
      </c>
      <c r="M893">
        <f t="shared" si="56"/>
        <v>114.97001447448696</v>
      </c>
      <c r="N893">
        <f t="shared" si="54"/>
        <v>-471.69665219217967</v>
      </c>
      <c r="O893">
        <f t="shared" si="55"/>
        <v>0.89</v>
      </c>
    </row>
    <row r="894" spans="7:15" x14ac:dyDescent="0.2">
      <c r="G894">
        <v>891</v>
      </c>
      <c r="H894">
        <f t="shared" si="53"/>
        <v>0.89100000000000001</v>
      </c>
      <c r="I894">
        <f>IF(Price!$AB$12&gt;Price!$AB$11,BETAINV(H894,Price!$AB$19,Price!$AB$20,Price!$AB$11,Price!$AB$12),Price!$AB$11)</f>
        <v>1.0624905384161161</v>
      </c>
      <c r="J894">
        <f>IF(Weight!$AB$12&gt;Weight!$AB$11,BETAINV(H894,Weight!$AB$19,Weight!$AB$20,Weight!$AB$11,Weight!$AB$12),Weight!$AB$11)</f>
        <v>467.09411907336408</v>
      </c>
      <c r="K894">
        <f>IF(Wean!$AB$12&gt;Wean!$AB$11,BETAINV(H894,Wean!$AB$19,Wean!$AB$20,Wean!$AB$11,Wean!$AB$12),Wean!$AB$11)</f>
        <v>0.86670008035974033</v>
      </c>
      <c r="L894">
        <f>IF(Costs!$AB$12&gt;Costs!$AB$11,BETAINV(H894,Costs!$AB$19,Costs!$AB$20,Costs!$AB$11,Costs!$AB$12),Costs!$AB$11)</f>
        <v>315.05164735872484</v>
      </c>
      <c r="M894">
        <f t="shared" si="56"/>
        <v>115.07693974841567</v>
      </c>
      <c r="N894">
        <f t="shared" si="54"/>
        <v>-471.58972691825096</v>
      </c>
      <c r="O894">
        <f t="shared" si="55"/>
        <v>0.89100000000000001</v>
      </c>
    </row>
    <row r="895" spans="7:15" x14ac:dyDescent="0.2">
      <c r="G895">
        <v>892</v>
      </c>
      <c r="H895">
        <f t="shared" si="53"/>
        <v>0.89200000000000002</v>
      </c>
      <c r="I895">
        <f>IF(Price!$AB$12&gt;Price!$AB$11,BETAINV(H895,Price!$AB$19,Price!$AB$20,Price!$AB$11,Price!$AB$12),Price!$AB$11)</f>
        <v>1.0627814679522274</v>
      </c>
      <c r="J895">
        <f>IF(Weight!$AB$12&gt;Weight!$AB$11,BETAINV(H895,Weight!$AB$19,Weight!$AB$20,Weight!$AB$11,Weight!$AB$12),Weight!$AB$11)</f>
        <v>467.16126689643187</v>
      </c>
      <c r="K895">
        <f>IF(Wean!$AB$12&gt;Wean!$AB$11,BETAINV(H895,Wean!$AB$19,Wean!$AB$20,Wean!$AB$11,Wean!$AB$12),Wean!$AB$11)</f>
        <v>0.86682568985129693</v>
      </c>
      <c r="L895">
        <f>IF(Costs!$AB$12&gt;Costs!$AB$11,BETAINV(H895,Costs!$AB$19,Costs!$AB$20,Costs!$AB$11,Costs!$AB$12),Costs!$AB$11)</f>
        <v>315.18597949312993</v>
      </c>
      <c r="M895">
        <f t="shared" si="56"/>
        <v>115.1845993836622</v>
      </c>
      <c r="N895">
        <f t="shared" si="54"/>
        <v>-471.48206728300443</v>
      </c>
      <c r="O895">
        <f t="shared" si="55"/>
        <v>0.89200000000000002</v>
      </c>
    </row>
    <row r="896" spans="7:15" x14ac:dyDescent="0.2">
      <c r="G896">
        <v>893</v>
      </c>
      <c r="H896">
        <f t="shared" si="53"/>
        <v>0.89300000000000002</v>
      </c>
      <c r="I896">
        <f>IF(Price!$AB$12&gt;Price!$AB$11,BETAINV(H896,Price!$AB$19,Price!$AB$20,Price!$AB$11,Price!$AB$12),Price!$AB$11)</f>
        <v>1.0630741220536184</v>
      </c>
      <c r="J896">
        <f>IF(Weight!$AB$12&gt;Weight!$AB$11,BETAINV(H896,Weight!$AB$19,Weight!$AB$20,Weight!$AB$11,Weight!$AB$12),Weight!$AB$11)</f>
        <v>467.22877224096379</v>
      </c>
      <c r="K896">
        <f>IF(Wean!$AB$12&gt;Wean!$AB$11,BETAINV(H896,Wean!$AB$19,Wean!$AB$20,Wean!$AB$11,Wean!$AB$12),Wean!$AB$11)</f>
        <v>0.86695207729953871</v>
      </c>
      <c r="L896">
        <f>IF(Costs!$AB$12&gt;Costs!$AB$11,BETAINV(H896,Costs!$AB$19,Costs!$AB$20,Costs!$AB$11,Costs!$AB$12),Costs!$AB$11)</f>
        <v>315.32106545791305</v>
      </c>
      <c r="M896">
        <f t="shared" si="56"/>
        <v>115.29300560090263</v>
      </c>
      <c r="N896">
        <f t="shared" si="54"/>
        <v>-471.373661065764</v>
      </c>
      <c r="O896">
        <f t="shared" si="55"/>
        <v>0.89300000000000002</v>
      </c>
    </row>
    <row r="897" spans="7:15" x14ac:dyDescent="0.2">
      <c r="G897">
        <v>894</v>
      </c>
      <c r="H897">
        <f t="shared" si="53"/>
        <v>0.89400000000000002</v>
      </c>
      <c r="I897">
        <f>IF(Price!$AB$12&gt;Price!$AB$11,BETAINV(H897,Price!$AB$19,Price!$AB$20,Price!$AB$11,Price!$AB$12),Price!$AB$11)</f>
        <v>1.0633685294520241</v>
      </c>
      <c r="J897">
        <f>IF(Weight!$AB$12&gt;Weight!$AB$11,BETAINV(H897,Weight!$AB$19,Weight!$AB$20,Weight!$AB$11,Weight!$AB$12),Weight!$AB$11)</f>
        <v>467.29664101336544</v>
      </c>
      <c r="K897">
        <f>IF(Wean!$AB$12&gt;Wean!$AB$11,BETAINV(H897,Wean!$AB$19,Wean!$AB$20,Wean!$AB$11,Wean!$AB$12),Wean!$AB$11)</f>
        <v>0.86707925566754562</v>
      </c>
      <c r="L897">
        <f>IF(Costs!$AB$12&gt;Costs!$AB$11,BETAINV(H897,Costs!$AB$19,Costs!$AB$20,Costs!$AB$11,Costs!$AB$12),Costs!$AB$11)</f>
        <v>315.4569177688515</v>
      </c>
      <c r="M897">
        <f t="shared" si="56"/>
        <v>115.40217093929482</v>
      </c>
      <c r="N897">
        <f t="shared" si="54"/>
        <v>-471.26449572737181</v>
      </c>
      <c r="O897">
        <f t="shared" si="55"/>
        <v>0.89400000000000002</v>
      </c>
    </row>
    <row r="898" spans="7:15" x14ac:dyDescent="0.2">
      <c r="G898">
        <v>895</v>
      </c>
      <c r="H898">
        <f t="shared" si="53"/>
        <v>0.89500000000000002</v>
      </c>
      <c r="I898">
        <f>IF(Price!$AB$12&gt;Price!$AB$11,BETAINV(H898,Price!$AB$19,Price!$AB$20,Price!$AB$11,Price!$AB$12),Price!$AB$11)</f>
        <v>1.0636647196244911</v>
      </c>
      <c r="J898">
        <f>IF(Weight!$AB$12&gt;Weight!$AB$11,BETAINV(H898,Weight!$AB$19,Weight!$AB$20,Weight!$AB$11,Weight!$AB$12),Weight!$AB$11)</f>
        <v>467.36487927103752</v>
      </c>
      <c r="K898">
        <f>IF(Wean!$AB$12&gt;Wean!$AB$11,BETAINV(H898,Wean!$AB$19,Wean!$AB$20,Wean!$AB$11,Wean!$AB$12),Wean!$AB$11)</f>
        <v>0.86720723825596546</v>
      </c>
      <c r="L898">
        <f>IF(Costs!$AB$12&gt;Costs!$AB$11,BETAINV(H898,Costs!$AB$19,Costs!$AB$20,Costs!$AB$11,Costs!$AB$12),Costs!$AB$11)</f>
        <v>315.59354926416768</v>
      </c>
      <c r="M898">
        <f t="shared" si="56"/>
        <v>115.51210826787866</v>
      </c>
      <c r="N898">
        <f t="shared" si="54"/>
        <v>-471.15455839878797</v>
      </c>
      <c r="O898">
        <f t="shared" si="55"/>
        <v>0.89500000000000002</v>
      </c>
    </row>
    <row r="899" spans="7:15" x14ac:dyDescent="0.2">
      <c r="G899">
        <v>896</v>
      </c>
      <c r="H899">
        <f t="shared" si="53"/>
        <v>0.89600000000000002</v>
      </c>
      <c r="I899">
        <f>IF(Price!$AB$12&gt;Price!$AB$11,BETAINV(H899,Price!$AB$19,Price!$AB$20,Price!$AB$11,Price!$AB$12),Price!$AB$11)</f>
        <v>1.0639627228200861</v>
      </c>
      <c r="J899">
        <f>IF(Weight!$AB$12&gt;Weight!$AB$11,BETAINV(H899,Weight!$AB$19,Weight!$AB$20,Weight!$AB$11,Weight!$AB$12),Weight!$AB$11)</f>
        <v>467.43349322773605</v>
      </c>
      <c r="K899">
        <f>IF(Wean!$AB$12&gt;Wean!$AB$11,BETAINV(H899,Wean!$AB$19,Wean!$AB$20,Wean!$AB$11,Wean!$AB$12),Wean!$AB$11)</f>
        <v>0.86733603871513876</v>
      </c>
      <c r="L899">
        <f>IF(Costs!$AB$12&gt;Costs!$AB$11,BETAINV(H899,Costs!$AB$19,Costs!$AB$20,Costs!$AB$11,Costs!$AB$12),Costs!$AB$11)</f>
        <v>315.73097311603317</v>
      </c>
      <c r="M899">
        <f t="shared" si="56"/>
        <v>115.62283079749886</v>
      </c>
      <c r="N899">
        <f t="shared" si="54"/>
        <v>-471.04383586916776</v>
      </c>
      <c r="O899">
        <f t="shared" si="55"/>
        <v>0.89600000000000002</v>
      </c>
    </row>
    <row r="900" spans="7:15" x14ac:dyDescent="0.2">
      <c r="G900">
        <v>897</v>
      </c>
      <c r="H900">
        <f t="shared" ref="H900:H963" si="57">G900/1000</f>
        <v>0.89700000000000002</v>
      </c>
      <c r="I900">
        <f>IF(Price!$AB$12&gt;Price!$AB$11,BETAINV(H900,Price!$AB$19,Price!$AB$20,Price!$AB$11,Price!$AB$12),Price!$AB$11)</f>
        <v>1.0642625700878303</v>
      </c>
      <c r="J900">
        <f>IF(Weight!$AB$12&gt;Weight!$AB$11,BETAINV(H900,Weight!$AB$19,Weight!$AB$20,Weight!$AB$11,Weight!$AB$12),Weight!$AB$11)</f>
        <v>467.50248925917549</v>
      </c>
      <c r="K900">
        <f>IF(Wean!$AB$12&gt;Wean!$AB$11,BETAINV(H900,Wean!$AB$19,Wean!$AB$20,Wean!$AB$11,Wean!$AB$12),Wean!$AB$11)</f>
        <v>0.86746567105777916</v>
      </c>
      <c r="L900">
        <f>IF(Costs!$AB$12&gt;Costs!$AB$11,BETAINV(H900,Costs!$AB$19,Costs!$AB$20,Costs!$AB$11,Costs!$AB$12),Costs!$AB$11)</f>
        <v>315.8692028425989</v>
      </c>
      <c r="M900">
        <f t="shared" si="56"/>
        <v>115.73435209327596</v>
      </c>
      <c r="N900">
        <f t="shared" ref="N900:N963" si="58">M900-$E$40-$E$43</f>
        <v>-470.93231457339067</v>
      </c>
      <c r="O900">
        <f t="shared" ref="O900:O963" si="59">H900</f>
        <v>0.89700000000000002</v>
      </c>
    </row>
    <row r="901" spans="7:15" x14ac:dyDescent="0.2">
      <c r="G901">
        <v>898</v>
      </c>
      <c r="H901">
        <f t="shared" si="57"/>
        <v>0.89800000000000002</v>
      </c>
      <c r="I901">
        <f>IF(Price!$AB$12&gt;Price!$AB$11,BETAINV(H901,Price!$AB$19,Price!$AB$20,Price!$AB$11,Price!$AB$12),Price!$AB$11)</f>
        <v>1.0645642933059247</v>
      </c>
      <c r="J901">
        <f>IF(Weight!$AB$12&gt;Weight!$AB$11,BETAINV(H901,Weight!$AB$19,Weight!$AB$20,Weight!$AB$11,Weight!$AB$12),Weight!$AB$11)</f>
        <v>467.57187390889004</v>
      </c>
      <c r="K901">
        <f>IF(Wean!$AB$12&gt;Wean!$AB$11,BETAINV(H901,Wean!$AB$19,Wean!$AB$20,Wean!$AB$11,Wean!$AB$12),Wean!$AB$11)</f>
        <v>0.86759614967224241</v>
      </c>
      <c r="L901">
        <f>IF(Costs!$AB$12&gt;Costs!$AB$11,BETAINV(H901,Costs!$AB$19,Costs!$AB$20,Costs!$AB$11,Costs!$AB$12),Costs!$AB$11)</f>
        <v>316.00825232057963</v>
      </c>
      <c r="M901">
        <f t="shared" ref="M901:M964" si="60">I901*J901*K901-L901</f>
        <v>115.84668608765941</v>
      </c>
      <c r="N901">
        <f t="shared" si="58"/>
        <v>-470.81998057900722</v>
      </c>
      <c r="O901">
        <f t="shared" si="59"/>
        <v>0.89800000000000002</v>
      </c>
    </row>
    <row r="902" spans="7:15" x14ac:dyDescent="0.2">
      <c r="G902">
        <v>899</v>
      </c>
      <c r="H902">
        <f t="shared" si="57"/>
        <v>0.89900000000000002</v>
      </c>
      <c r="I902">
        <f>IF(Price!$AB$12&gt;Price!$AB$11,BETAINV(H902,Price!$AB$19,Price!$AB$20,Price!$AB$11,Price!$AB$12),Price!$AB$11)</f>
        <v>1.0648679252123425</v>
      </c>
      <c r="J902">
        <f>IF(Weight!$AB$12&gt;Weight!$AB$11,BETAINV(H902,Weight!$AB$19,Weight!$AB$20,Weight!$AB$11,Weight!$AB$12),Weight!$AB$11)</f>
        <v>467.64165389436619</v>
      </c>
      <c r="K902">
        <f>IF(Wean!$AB$12&gt;Wean!$AB$11,BETAINV(H902,Wean!$AB$19,Wean!$AB$20,Wean!$AB$11,Wean!$AB$12),Wean!$AB$11)</f>
        <v>0.86772748933641664</v>
      </c>
      <c r="L902">
        <f>IF(Costs!$AB$12&gt;Costs!$AB$11,BETAINV(H902,Costs!$AB$19,Costs!$AB$20,Costs!$AB$11,Costs!$AB$12),Costs!$AB$11)</f>
        <v>316.1481357984253</v>
      </c>
      <c r="M902">
        <f t="shared" si="60"/>
        <v>115.9598470940939</v>
      </c>
      <c r="N902">
        <f t="shared" si="58"/>
        <v>-470.70681957257273</v>
      </c>
      <c r="O902">
        <f t="shared" si="59"/>
        <v>0.89900000000000002</v>
      </c>
    </row>
    <row r="903" spans="7:15" x14ac:dyDescent="0.2">
      <c r="G903">
        <v>900</v>
      </c>
      <c r="H903">
        <f t="shared" si="57"/>
        <v>0.9</v>
      </c>
      <c r="I903">
        <f>IF(Price!$AB$12&gt;Price!$AB$11,BETAINV(H903,Price!$AB$19,Price!$AB$20,Price!$AB$11,Price!$AB$12),Price!$AB$11)</f>
        <v>1.0651734994368667</v>
      </c>
      <c r="J903">
        <f>IF(Weight!$AB$12&gt;Weight!$AB$11,BETAINV(H903,Weight!$AB$19,Weight!$AB$20,Weight!$AB$11,Weight!$AB$12),Weight!$AB$11)</f>
        <v>467.71183611346294</v>
      </c>
      <c r="K903">
        <f>IF(Wean!$AB$12&gt;Wean!$AB$11,BETAINV(H903,Wean!$AB$19,Wean!$AB$20,Wean!$AB$11,Wean!$AB$12),Wean!$AB$11)</f>
        <v>0.86785970523226985</v>
      </c>
      <c r="L903">
        <f>IF(Costs!$AB$12&gt;Costs!$AB$11,BETAINV(H903,Costs!$AB$19,Costs!$AB$20,Costs!$AB$11,Costs!$AB$12),Costs!$AB$11)</f>
        <v>316.28886791011126</v>
      </c>
      <c r="M903">
        <f t="shared" si="60"/>
        <v>116.07384982133641</v>
      </c>
      <c r="N903">
        <f t="shared" si="58"/>
        <v>-470.59281684533022</v>
      </c>
      <c r="O903">
        <f t="shared" si="59"/>
        <v>0.9</v>
      </c>
    </row>
    <row r="904" spans="7:15" x14ac:dyDescent="0.2">
      <c r="G904">
        <v>901</v>
      </c>
      <c r="H904">
        <f t="shared" si="57"/>
        <v>0.90100000000000002</v>
      </c>
      <c r="I904">
        <f>IF(Price!$AB$12&gt;Price!$AB$11,BETAINV(H904,Price!$AB$19,Price!$AB$20,Price!$AB$11,Price!$AB$12),Price!$AB$11)</f>
        <v>1.0654810505346537</v>
      </c>
      <c r="J904">
        <f>IF(Weight!$AB$12&gt;Weight!$AB$11,BETAINV(H904,Weight!$AB$19,Weight!$AB$20,Weight!$AB$11,Weight!$AB$12),Weight!$AB$11)</f>
        <v>467.78242765113583</v>
      </c>
      <c r="K904">
        <f>IF(Wean!$AB$12&gt;Wean!$AB$11,BETAINV(H904,Wean!$AB$19,Wean!$AB$20,Wean!$AB$11,Wean!$AB$12),Wean!$AB$11)</f>
        <v>0.86799281296109188</v>
      </c>
      <c r="L904">
        <f>IF(Costs!$AB$12&gt;Costs!$AB$11,BETAINV(H904,Costs!$AB$19,Costs!$AB$20,Costs!$AB$11,Costs!$AB$12),Costs!$AB$11)</f>
        <v>316.4304636895842</v>
      </c>
      <c r="M904">
        <f t="shared" si="60"/>
        <v>116.1887093884593</v>
      </c>
      <c r="N904">
        <f t="shared" si="58"/>
        <v>-470.47795727820733</v>
      </c>
      <c r="O904">
        <f t="shared" si="59"/>
        <v>0.90100000000000002</v>
      </c>
    </row>
    <row r="905" spans="7:15" x14ac:dyDescent="0.2">
      <c r="G905">
        <v>902</v>
      </c>
      <c r="H905">
        <f t="shared" si="57"/>
        <v>0.90200000000000002</v>
      </c>
      <c r="I905">
        <f>IF(Price!$AB$12&gt;Price!$AB$11,BETAINV(H905,Price!$AB$19,Price!$AB$20,Price!$AB$11,Price!$AB$12),Price!$AB$11)</f>
        <v>1.0657906140214146</v>
      </c>
      <c r="J905">
        <f>IF(Weight!$AB$12&gt;Weight!$AB$11,BETAINV(H905,Weight!$AB$19,Weight!$AB$20,Weight!$AB$11,Weight!$AB$12),Weight!$AB$11)</f>
        <v>467.85343578648195</v>
      </c>
      <c r="K905">
        <f>IF(Wean!$AB$12&gt;Wean!$AB$11,BETAINV(H905,Wean!$AB$19,Wean!$AB$20,Wean!$AB$11,Wean!$AB$12),Wean!$AB$11)</f>
        <v>0.86812682855947176</v>
      </c>
      <c r="L905">
        <f>IF(Costs!$AB$12&gt;Costs!$AB$11,BETAINV(H905,Costs!$AB$19,Costs!$AB$20,Costs!$AB$11,Costs!$AB$12),Costs!$AB$11)</f>
        <v>316.57293858590128</v>
      </c>
      <c r="M905">
        <f t="shared" si="60"/>
        <v>116.30444134058047</v>
      </c>
      <c r="N905">
        <f t="shared" si="58"/>
        <v>-470.36222532608616</v>
      </c>
      <c r="O905">
        <f t="shared" si="59"/>
        <v>0.90200000000000002</v>
      </c>
    </row>
    <row r="906" spans="7:15" x14ac:dyDescent="0.2">
      <c r="G906">
        <v>903</v>
      </c>
      <c r="H906">
        <f t="shared" si="57"/>
        <v>0.90300000000000002</v>
      </c>
      <c r="I906">
        <f>IF(Price!$AB$12&gt;Price!$AB$11,BETAINV(H906,Price!$AB$19,Price!$AB$20,Price!$AB$11,Price!$AB$12),Price!$AB$11)</f>
        <v>1.0661022264103091</v>
      </c>
      <c r="J906">
        <f>IF(Weight!$AB$12&gt;Weight!$AB$11,BETAINV(H906,Weight!$AB$19,Weight!$AB$20,Weight!$AB$11,Weight!$AB$12),Weight!$AB$11)</f>
        <v>467.92486800012568</v>
      </c>
      <c r="K906">
        <f>IF(Wean!$AB$12&gt;Wean!$AB$11,BETAINV(H906,Wean!$AB$19,Wean!$AB$20,Wean!$AB$11,Wean!$AB$12),Wean!$AB$11)</f>
        <v>0.86826176851605474</v>
      </c>
      <c r="L906">
        <f>IF(Costs!$AB$12&gt;Costs!$AB$11,BETAINV(H906,Costs!$AB$19,Costs!$AB$20,Costs!$AB$11,Costs!$AB$12),Costs!$AB$11)</f>
        <v>316.71630847910376</v>
      </c>
      <c r="M906">
        <f t="shared" si="60"/>
        <v>116.42106166536502</v>
      </c>
      <c r="N906">
        <f t="shared" si="58"/>
        <v>-470.24560500130161</v>
      </c>
      <c r="O906">
        <f t="shared" si="59"/>
        <v>0.90300000000000002</v>
      </c>
    </row>
    <row r="907" spans="7:15" x14ac:dyDescent="0.2">
      <c r="G907">
        <v>904</v>
      </c>
      <c r="H907">
        <f t="shared" si="57"/>
        <v>0.90400000000000003</v>
      </c>
      <c r="I907">
        <f>IF(Price!$AB$12&gt;Price!$AB$11,BETAINV(H907,Price!$AB$19,Price!$AB$20,Price!$AB$11,Price!$AB$12),Price!$AB$11)</f>
        <v>1.0664159252506515</v>
      </c>
      <c r="J907">
        <f>IF(Weight!$AB$12&gt;Weight!$AB$11,BETAINV(H907,Weight!$AB$19,Weight!$AB$20,Weight!$AB$11,Weight!$AB$12),Weight!$AB$11)</f>
        <v>467.99673198196439</v>
      </c>
      <c r="K907">
        <f>IF(Wean!$AB$12&gt;Wean!$AB$11,BETAINV(H907,Wean!$AB$19,Wean!$AB$20,Wean!$AB$11,Wean!$AB$12),Wean!$AB$11)</f>
        <v>0.86839764978912404</v>
      </c>
      <c r="L907">
        <f>IF(Costs!$AB$12&gt;Costs!$AB$11,BETAINV(H907,Costs!$AB$19,Costs!$AB$20,Costs!$AB$11,Costs!$AB$12),Costs!$AB$11)</f>
        <v>316.86058969686763</v>
      </c>
      <c r="M907">
        <f t="shared" si="60"/>
        <v>116.53858681034268</v>
      </c>
      <c r="N907">
        <f t="shared" si="58"/>
        <v>-470.12807985632395</v>
      </c>
      <c r="O907">
        <f t="shared" si="59"/>
        <v>0.90400000000000003</v>
      </c>
    </row>
    <row r="908" spans="7:15" x14ac:dyDescent="0.2">
      <c r="G908">
        <v>905</v>
      </c>
      <c r="H908">
        <f t="shared" si="57"/>
        <v>0.90500000000000003</v>
      </c>
      <c r="I908">
        <f>IF(Price!$AB$12&gt;Price!$AB$11,BETAINV(H908,Price!$AB$19,Price!$AB$20,Price!$AB$11,Price!$AB$12),Price!$AB$11)</f>
        <v>1.0667317491685424</v>
      </c>
      <c r="J908">
        <f>IF(Weight!$AB$12&gt;Weight!$AB$11,BETAINV(H908,Weight!$AB$19,Weight!$AB$20,Weight!$AB$11,Weight!$AB$12),Weight!$AB$11)</f>
        <v>468.06903563929637</v>
      </c>
      <c r="K908">
        <f>IF(Wean!$AB$12&gt;Wean!$AB$11,BETAINV(H908,Wean!$AB$19,Wean!$AB$20,Wean!$AB$11,Wean!$AB$12),Wean!$AB$11)</f>
        <v>0.86853448982505754</v>
      </c>
      <c r="L908">
        <f>IF(Costs!$AB$12&gt;Costs!$AB$11,BETAINV(H908,Costs!$AB$19,Costs!$AB$20,Costs!$AB$11,Costs!$AB$12),Costs!$AB$11)</f>
        <v>317.00579903197922</v>
      </c>
      <c r="M908">
        <f t="shared" si="60"/>
        <v>116.65703370109151</v>
      </c>
      <c r="N908">
        <f t="shared" si="58"/>
        <v>-470.00963296557512</v>
      </c>
      <c r="O908">
        <f t="shared" si="59"/>
        <v>0.90500000000000003</v>
      </c>
    </row>
    <row r="909" spans="7:15" x14ac:dyDescent="0.2">
      <c r="G909">
        <v>906</v>
      </c>
      <c r="H909">
        <f t="shared" si="57"/>
        <v>0.90600000000000003</v>
      </c>
      <c r="I909">
        <f>IF(Price!$AB$12&gt;Price!$AB$11,BETAINV(H909,Price!$AB$19,Price!$AB$20,Price!$AB$11,Price!$AB$12),Price!$AB$11)</f>
        <v>1.0670497379095383</v>
      </c>
      <c r="J909">
        <f>IF(Weight!$AB$12&gt;Weight!$AB$11,BETAINV(H909,Weight!$AB$19,Weight!$AB$20,Weight!$AB$11,Weight!$AB$12),Weight!$AB$11)</f>
        <v>468.14178710535322</v>
      </c>
      <c r="K909">
        <f>IF(Wean!$AB$12&gt;Wean!$AB$11,BETAINV(H909,Wean!$AB$19,Wean!$AB$20,Wean!$AB$11,Wean!$AB$12),Wean!$AB$11)</f>
        <v>0.86867230657771344</v>
      </c>
      <c r="L909">
        <f>IF(Costs!$AB$12&gt;Costs!$AB$11,BETAINV(H909,Costs!$AB$19,Costs!$AB$20,Costs!$AB$11,Costs!$AB$12),Costs!$AB$11)</f>
        <v>317.15195376068482</v>
      </c>
      <c r="M909">
        <f t="shared" si="60"/>
        <v>116.77641976033999</v>
      </c>
      <c r="N909">
        <f t="shared" si="58"/>
        <v>-469.89024690632664</v>
      </c>
      <c r="O909">
        <f t="shared" si="59"/>
        <v>0.90600000000000003</v>
      </c>
    </row>
    <row r="910" spans="7:15" x14ac:dyDescent="0.2">
      <c r="G910">
        <v>907</v>
      </c>
      <c r="H910">
        <f t="shared" si="57"/>
        <v>0.90700000000000003</v>
      </c>
      <c r="I910">
        <f>IF(Price!$AB$12&gt;Price!$AB$11,BETAINV(H910,Price!$AB$19,Price!$AB$20,Price!$AB$11,Price!$AB$12),Price!$AB$11)</f>
        <v>1.0673699323834869</v>
      </c>
      <c r="J910">
        <f>IF(Weight!$AB$12&gt;Weight!$AB$11,BETAINV(H910,Weight!$AB$19,Weight!$AB$20,Weight!$AB$11,Weight!$AB$12),Weight!$AB$11)</f>
        <v>468.21499474826248</v>
      </c>
      <c r="K910">
        <f>IF(Wean!$AB$12&gt;Wean!$AB$11,BETAINV(H910,Wean!$AB$19,Wean!$AB$20,Wean!$AB$11,Wean!$AB$12),Wean!$AB$11)</f>
        <v>0.868811118528801</v>
      </c>
      <c r="L910">
        <f>IF(Costs!$AB$12&gt;Costs!$AB$11,BETAINV(H910,Costs!$AB$19,Costs!$AB$20,Costs!$AB$11,Costs!$AB$12),Costs!$AB$11)</f>
        <v>317.29907166196841</v>
      </c>
      <c r="M910">
        <f t="shared" si="60"/>
        <v>116.89676292804501</v>
      </c>
      <c r="N910">
        <f t="shared" si="58"/>
        <v>-469.76990373862162</v>
      </c>
      <c r="O910">
        <f t="shared" si="59"/>
        <v>0.90700000000000003</v>
      </c>
    </row>
    <row r="911" spans="7:15" x14ac:dyDescent="0.2">
      <c r="G911">
        <v>908</v>
      </c>
      <c r="H911">
        <f t="shared" si="57"/>
        <v>0.90800000000000003</v>
      </c>
      <c r="I911">
        <f>IF(Price!$AB$12&gt;Price!$AB$11,BETAINV(H911,Price!$AB$19,Price!$AB$20,Price!$AB$11,Price!$AB$12),Price!$AB$11)</f>
        <v>1.0676923747116636</v>
      </c>
      <c r="J911">
        <f>IF(Weight!$AB$12&gt;Weight!$AB$11,BETAINV(H911,Weight!$AB$19,Weight!$AB$20,Weight!$AB$11,Weight!$AB$12),Weight!$AB$11)</f>
        <v>468.28866718046606</v>
      </c>
      <c r="K911">
        <f>IF(Wean!$AB$12&gt;Wean!$AB$11,BETAINV(H911,Wean!$AB$19,Wean!$AB$20,Wean!$AB$11,Wean!$AB$12),Wean!$AB$11)</f>
        <v>0.8689509447092979</v>
      </c>
      <c r="L911">
        <f>IF(Costs!$AB$12&gt;Costs!$AB$11,BETAINV(H911,Costs!$AB$19,Costs!$AB$20,Costs!$AB$11,Costs!$AB$12),Costs!$AB$11)</f>
        <v>317.44717103781437</v>
      </c>
      <c r="M911">
        <f t="shared" si="60"/>
        <v>117.01808168250619</v>
      </c>
      <c r="N911">
        <f t="shared" si="58"/>
        <v>-469.64858498416044</v>
      </c>
      <c r="O911">
        <f t="shared" si="59"/>
        <v>0.90800000000000003</v>
      </c>
    </row>
    <row r="912" spans="7:15" x14ac:dyDescent="0.2">
      <c r="G912">
        <v>909</v>
      </c>
      <c r="H912">
        <f t="shared" si="57"/>
        <v>0.90900000000000003</v>
      </c>
      <c r="I912">
        <f>IF(Price!$AB$12&gt;Price!$AB$11,BETAINV(H912,Price!$AB$19,Price!$AB$20,Price!$AB$11,Price!$AB$12),Price!$AB$11)</f>
        <v>1.0680171082763501</v>
      </c>
      <c r="J912">
        <f>IF(Weight!$AB$12&gt;Weight!$AB$11,BETAINV(H912,Weight!$AB$19,Weight!$AB$20,Weight!$AB$11,Weight!$AB$12),Weight!$AB$11)</f>
        <v>468.3628132686232</v>
      </c>
      <c r="K912">
        <f>IF(Wean!$AB$12&gt;Wean!$AB$11,BETAINV(H912,Wean!$AB$19,Wean!$AB$20,Wean!$AB$11,Wean!$AB$12),Wean!$AB$11)</f>
        <v>0.86909180472198044</v>
      </c>
      <c r="L912">
        <f>IF(Costs!$AB$12&gt;Costs!$AB$11,BETAINV(H912,Costs!$AB$19,Costs!$AB$20,Costs!$AB$11,Costs!$AB$12),Costs!$AB$11)</f>
        <v>317.59627073451753</v>
      </c>
      <c r="M912">
        <f t="shared" si="60"/>
        <v>117.14039506258194</v>
      </c>
      <c r="N912">
        <f t="shared" si="58"/>
        <v>-469.52627160408468</v>
      </c>
      <c r="O912">
        <f t="shared" si="59"/>
        <v>0.90900000000000003</v>
      </c>
    </row>
    <row r="913" spans="7:15" x14ac:dyDescent="0.2">
      <c r="G913">
        <v>910</v>
      </c>
      <c r="H913">
        <f t="shared" si="57"/>
        <v>0.91</v>
      </c>
      <c r="I913">
        <f>IF(Price!$AB$12&gt;Price!$AB$11,BETAINV(H913,Price!$AB$19,Price!$AB$20,Price!$AB$11,Price!$AB$12),Price!$AB$11)</f>
        <v>1.0683441777730152</v>
      </c>
      <c r="J913">
        <f>IF(Weight!$AB$12&gt;Weight!$AB$11,BETAINV(H913,Weight!$AB$19,Weight!$AB$20,Weight!$AB$11,Weight!$AB$12),Weight!$AB$11)</f>
        <v>468.43744214402932</v>
      </c>
      <c r="K913">
        <f>IF(Wean!$AB$12&gt;Wean!$AB$11,BETAINV(H913,Wean!$AB$19,Wean!$AB$20,Wean!$AB$11,Wean!$AB$12),Wean!$AB$11)</f>
        <v>0.86923371876513678</v>
      </c>
      <c r="L913">
        <f>IF(Costs!$AB$12&gt;Costs!$AB$11,BETAINV(H913,Costs!$AB$19,Costs!$AB$20,Costs!$AB$11,Costs!$AB$12),Costs!$AB$11)</f>
        <v>317.74639016510662</v>
      </c>
      <c r="M913">
        <f t="shared" si="60"/>
        <v>117.26372269107753</v>
      </c>
      <c r="N913">
        <f t="shared" si="58"/>
        <v>-469.4029439755891</v>
      </c>
      <c r="O913">
        <f t="shared" si="59"/>
        <v>0.91</v>
      </c>
    </row>
    <row r="914" spans="7:15" x14ac:dyDescent="0.2">
      <c r="G914">
        <v>911</v>
      </c>
      <c r="H914">
        <f t="shared" si="57"/>
        <v>0.91100000000000003</v>
      </c>
      <c r="I914">
        <f>IF(Price!$AB$12&gt;Price!$AB$11,BETAINV(H914,Price!$AB$19,Price!$AB$20,Price!$AB$11,Price!$AB$12),Price!$AB$11)</f>
        <v>1.0686736292652588</v>
      </c>
      <c r="J914">
        <f>IF(Weight!$AB$12&gt;Weight!$AB$11,BETAINV(H914,Weight!$AB$19,Weight!$AB$20,Weight!$AB$11,Weight!$AB$12),Weight!$AB$11)</f>
        <v>468.5125632135821</v>
      </c>
      <c r="K914">
        <f>IF(Wean!$AB$12&gt;Wean!$AB$11,BETAINV(H914,Wean!$AB$19,Wean!$AB$20,Wean!$AB$11,Wean!$AB$12),Wean!$AB$11)</f>
        <v>0.86937670765754027</v>
      </c>
      <c r="L914">
        <f>IF(Costs!$AB$12&gt;Costs!$AB$11,BETAINV(H914,Costs!$AB$19,Costs!$AB$20,Costs!$AB$11,Costs!$AB$12),Costs!$AB$11)</f>
        <v>317.89754933295171</v>
      </c>
      <c r="M914">
        <f t="shared" si="60"/>
        <v>117.388084799382</v>
      </c>
      <c r="N914">
        <f t="shared" si="58"/>
        <v>-469.27858186728463</v>
      </c>
      <c r="O914">
        <f t="shared" si="59"/>
        <v>0.91100000000000003</v>
      </c>
    </row>
    <row r="915" spans="7:15" x14ac:dyDescent="0.2">
      <c r="G915">
        <v>912</v>
      </c>
      <c r="H915">
        <f t="shared" si="57"/>
        <v>0.91200000000000003</v>
      </c>
      <c r="I915">
        <f>IF(Price!$AB$12&gt;Price!$AB$11,BETAINV(H915,Price!$AB$19,Price!$AB$20,Price!$AB$11,Price!$AB$12),Price!$AB$11)</f>
        <v>1.0690055102427045</v>
      </c>
      <c r="J915">
        <f>IF(Weight!$AB$12&gt;Weight!$AB$11,BETAINV(H915,Weight!$AB$19,Weight!$AB$20,Weight!$AB$11,Weight!$AB$12),Weight!$AB$11)</f>
        <v>468.58818617133164</v>
      </c>
      <c r="K915">
        <f>IF(Wean!$AB$12&gt;Wean!$AB$11,BETAINV(H915,Wean!$AB$19,Wean!$AB$20,Wean!$AB$11,Wean!$AB$12),Wean!$AB$11)</f>
        <v>0.86952079286476291</v>
      </c>
      <c r="L915">
        <f>IF(Costs!$AB$12&gt;Costs!$AB$11,BETAINV(H915,Costs!$AB$19,Costs!$AB$20,Costs!$AB$11,Costs!$AB$12),Costs!$AB$11)</f>
        <v>318.04976885663382</v>
      </c>
      <c r="M915">
        <f t="shared" si="60"/>
        <v>117.51350225343225</v>
      </c>
      <c r="N915">
        <f t="shared" si="58"/>
        <v>-469.15316441323438</v>
      </c>
      <c r="O915">
        <f t="shared" si="59"/>
        <v>0.91200000000000003</v>
      </c>
    </row>
    <row r="916" spans="7:15" x14ac:dyDescent="0.2">
      <c r="G916">
        <v>913</v>
      </c>
      <c r="H916">
        <f t="shared" si="57"/>
        <v>0.91300000000000003</v>
      </c>
      <c r="I916">
        <f>IF(Price!$AB$12&gt;Price!$AB$11,BETAINV(H916,Price!$AB$19,Price!$AB$20,Price!$AB$11,Price!$AB$12),Price!$AB$11)</f>
        <v>1.0693398696820295</v>
      </c>
      <c r="J916">
        <f>IF(Weight!$AB$12&gt;Weight!$AB$11,BETAINV(H916,Weight!$AB$19,Weight!$AB$20,Weight!$AB$11,Weight!$AB$12),Weight!$AB$11)</f>
        <v>468.6643210106518</v>
      </c>
      <c r="K916">
        <f>IF(Wean!$AB$12&gt;Wean!$AB$11,BETAINV(H916,Wean!$AB$19,Wean!$AB$20,Wean!$AB$11,Wean!$AB$12),Wean!$AB$11)</f>
        <v>0.86966599652691912</v>
      </c>
      <c r="L916">
        <f>IF(Costs!$AB$12&gt;Costs!$AB$11,BETAINV(H916,Costs!$AB$19,Costs!$AB$20,Costs!$AB$11,Costs!$AB$12),Costs!$AB$11)</f>
        <v>318.20306999615741</v>
      </c>
      <c r="M916">
        <f t="shared" si="60"/>
        <v>117.63999658109583</v>
      </c>
      <c r="N916">
        <f t="shared" si="58"/>
        <v>-469.0266700855708</v>
      </c>
      <c r="O916">
        <f t="shared" si="59"/>
        <v>0.91300000000000003</v>
      </c>
    </row>
    <row r="917" spans="7:15" x14ac:dyDescent="0.2">
      <c r="G917">
        <v>914</v>
      </c>
      <c r="H917">
        <f t="shared" si="57"/>
        <v>0.91400000000000003</v>
      </c>
      <c r="I917">
        <f>IF(Price!$AB$12&gt;Price!$AB$11,BETAINV(H917,Price!$AB$19,Price!$AB$20,Price!$AB$11,Price!$AB$12),Price!$AB$11)</f>
        <v>1.0696767581113436</v>
      </c>
      <c r="J917">
        <f>IF(Weight!$AB$12&gt;Weight!$AB$11,BETAINV(H917,Weight!$AB$19,Weight!$AB$20,Weight!$AB$11,Weight!$AB$12),Weight!$AB$11)</f>
        <v>468.74097803707411</v>
      </c>
      <c r="K917">
        <f>IF(Wean!$AB$12&gt;Wean!$AB$11,BETAINV(H917,Wean!$AB$19,Wean!$AB$20,Wean!$AB$11,Wean!$AB$12),Wean!$AB$11)</f>
        <v>0.8698123414879334</v>
      </c>
      <c r="L917">
        <f>IF(Costs!$AB$12&gt;Costs!$AB$11,BETAINV(H917,Costs!$AB$19,Costs!$AB$20,Costs!$AB$11,Costs!$AB$12),Costs!$AB$11)</f>
        <v>318.35747468059611</v>
      </c>
      <c r="M917">
        <f t="shared" si="60"/>
        <v>117.76759000106404</v>
      </c>
      <c r="N917">
        <f t="shared" si="58"/>
        <v>-468.89907666560259</v>
      </c>
      <c r="O917">
        <f t="shared" si="59"/>
        <v>0.91400000000000003</v>
      </c>
    </row>
    <row r="918" spans="7:15" x14ac:dyDescent="0.2">
      <c r="G918">
        <v>915</v>
      </c>
      <c r="H918">
        <f t="shared" si="57"/>
        <v>0.91500000000000004</v>
      </c>
      <c r="I918">
        <f>IF(Price!$AB$12&gt;Price!$AB$11,BETAINV(H918,Price!$AB$19,Price!$AB$20,Price!$AB$11,Price!$AB$12),Price!$AB$11)</f>
        <v>1.0700162276781395</v>
      </c>
      <c r="J918">
        <f>IF(Weight!$AB$12&gt;Weight!$AB$11,BETAINV(H918,Weight!$AB$19,Weight!$AB$20,Weight!$AB$11,Weight!$AB$12),Weight!$AB$11)</f>
        <v>468.81816788182857</v>
      </c>
      <c r="K918">
        <f>IF(Wean!$AB$12&gt;Wean!$AB$11,BETAINV(H918,Wean!$AB$19,Wean!$AB$20,Wean!$AB$11,Wean!$AB$12),Wean!$AB$11)</f>
        <v>0.86995985132643594</v>
      </c>
      <c r="L918">
        <f>IF(Costs!$AB$12&gt;Costs!$AB$11,BETAINV(H918,Costs!$AB$19,Costs!$AB$20,Costs!$AB$11,Costs!$AB$12),Costs!$AB$11)</f>
        <v>318.51300553726753</v>
      </c>
      <c r="M918">
        <f t="shared" si="60"/>
        <v>117.89630545335928</v>
      </c>
      <c r="N918">
        <f t="shared" si="58"/>
        <v>-468.77036121330735</v>
      </c>
      <c r="O918">
        <f t="shared" si="59"/>
        <v>0.91500000000000004</v>
      </c>
    </row>
    <row r="919" spans="7:15" x14ac:dyDescent="0.2">
      <c r="G919">
        <v>916</v>
      </c>
      <c r="H919">
        <f t="shared" si="57"/>
        <v>0.91600000000000004</v>
      </c>
      <c r="I919">
        <f>IF(Price!$AB$12&gt;Price!$AB$11,BETAINV(H919,Price!$AB$19,Price!$AB$20,Price!$AB$11,Price!$AB$12),Price!$AB$11)</f>
        <v>1.0703583322210612</v>
      </c>
      <c r="J919">
        <f>IF(Weight!$AB$12&gt;Weight!$AB$11,BETAINV(H919,Weight!$AB$19,Weight!$AB$20,Weight!$AB$11,Weight!$AB$12),Weight!$AB$11)</f>
        <v>468.89590151613857</v>
      </c>
      <c r="K919">
        <f>IF(Wean!$AB$12&gt;Wean!$AB$11,BETAINV(H919,Wean!$AB$19,Wean!$AB$20,Wean!$AB$11,Wean!$AB$12),Wean!$AB$11)</f>
        <v>0.87010855038839507</v>
      </c>
      <c r="L919">
        <f>IF(Costs!$AB$12&gt;Costs!$AB$11,BETAINV(H919,Costs!$AB$19,Costs!$AB$20,Costs!$AB$11,Costs!$AB$12),Costs!$AB$11)</f>
        <v>318.66968592253994</v>
      </c>
      <c r="M919">
        <f t="shared" si="60"/>
        <v>118.02616663156539</v>
      </c>
      <c r="N919">
        <f t="shared" si="58"/>
        <v>-468.64050003510124</v>
      </c>
      <c r="O919">
        <f t="shared" si="59"/>
        <v>0.91600000000000004</v>
      </c>
    </row>
    <row r="920" spans="7:15" x14ac:dyDescent="0.2">
      <c r="G920">
        <v>917</v>
      </c>
      <c r="H920">
        <f t="shared" si="57"/>
        <v>0.91700000000000004</v>
      </c>
      <c r="I920">
        <f>IF(Price!$AB$12&gt;Price!$AB$11,BETAINV(H920,Price!$AB$19,Price!$AB$20,Price!$AB$11,Price!$AB$12),Price!$AB$11)</f>
        <v>1.0707031273457484</v>
      </c>
      <c r="J920">
        <f>IF(Weight!$AB$12&gt;Weight!$AB$11,BETAINV(H920,Weight!$AB$19,Weight!$AB$20,Weight!$AB$11,Weight!$AB$12),Weight!$AB$11)</f>
        <v>468.97419026632241</v>
      </c>
      <c r="K920">
        <f>IF(Wean!$AB$12&gt;Wean!$AB$11,BETAINV(H920,Wean!$AB$19,Wean!$AB$20,Wean!$AB$11,Wean!$AB$12),Wean!$AB$11)</f>
        <v>0.87025846382160799</v>
      </c>
      <c r="L920">
        <f>IF(Costs!$AB$12&gt;Costs!$AB$11,BETAINV(H920,Costs!$AB$19,Costs!$AB$20,Costs!$AB$11,Costs!$AB$12),Costs!$AB$11)</f>
        <v>318.82753995438367</v>
      </c>
      <c r="M920">
        <f t="shared" si="60"/>
        <v>118.15719801690176</v>
      </c>
      <c r="N920">
        <f t="shared" si="58"/>
        <v>-468.50946864976487</v>
      </c>
      <c r="O920">
        <f t="shared" si="59"/>
        <v>0.91700000000000004</v>
      </c>
    </row>
    <row r="921" spans="7:15" x14ac:dyDescent="0.2">
      <c r="G921">
        <v>918</v>
      </c>
      <c r="H921">
        <f t="shared" si="57"/>
        <v>0.91800000000000004</v>
      </c>
      <c r="I921">
        <f>IF(Price!$AB$12&gt;Price!$AB$11,BETAINV(H921,Price!$AB$19,Price!$AB$20,Price!$AB$11,Price!$AB$12),Price!$AB$11)</f>
        <v>1.0710506705050429</v>
      </c>
      <c r="J921">
        <f>IF(Weight!$AB$12&gt;Weight!$AB$11,BETAINV(H921,Weight!$AB$19,Weight!$AB$20,Weight!$AB$11,Weight!$AB$12),Weight!$AB$11)</f>
        <v>469.05304582975623</v>
      </c>
      <c r="K921">
        <f>IF(Wean!$AB$12&gt;Wean!$AB$11,BETAINV(H921,Wean!$AB$19,Wean!$AB$20,Wean!$AB$11,Wean!$AB$12),Wean!$AB$11)</f>
        <v>0.87040961761217828</v>
      </c>
      <c r="L921">
        <f>IF(Costs!$AB$12&gt;Costs!$AB$11,BETAINV(H921,Costs!$AB$19,Costs!$AB$20,Costs!$AB$11,Costs!$AB$12),Costs!$AB$11)</f>
        <v>318.98659254678813</v>
      </c>
      <c r="M921">
        <f t="shared" si="60"/>
        <v>118.28942491426858</v>
      </c>
      <c r="N921">
        <f t="shared" si="58"/>
        <v>-468.37724175239805</v>
      </c>
      <c r="O921">
        <f t="shared" si="59"/>
        <v>0.91800000000000004</v>
      </c>
    </row>
    <row r="922" spans="7:15" x14ac:dyDescent="0.2">
      <c r="G922">
        <v>919</v>
      </c>
      <c r="H922">
        <f t="shared" si="57"/>
        <v>0.91900000000000004</v>
      </c>
      <c r="I922">
        <f>IF(Price!$AB$12&gt;Price!$AB$11,BETAINV(H922,Price!$AB$19,Price!$AB$20,Price!$AB$11,Price!$AB$12),Price!$AB$11)</f>
        <v>1.0714010210838671</v>
      </c>
      <c r="J922">
        <f>IF(Weight!$AB$12&gt;Weight!$AB$11,BETAINV(H922,Weight!$AB$19,Weight!$AB$20,Weight!$AB$11,Weight!$AB$12),Weight!$AB$11)</f>
        <v>469.13248029175952</v>
      </c>
      <c r="K922">
        <f>IF(Wean!$AB$12&gt;Wean!$AB$11,BETAINV(H922,Wean!$AB$19,Wean!$AB$20,Wean!$AB$11,Wean!$AB$12),Wean!$AB$11)</f>
        <v>0.87056203862312131</v>
      </c>
      <c r="L922">
        <f>IF(Costs!$AB$12&gt;Costs!$AB$11,BETAINV(H922,Costs!$AB$19,Costs!$AB$20,Costs!$AB$11,Costs!$AB$12),Costs!$AB$11)</f>
        <v>319.14686944617529</v>
      </c>
      <c r="M922">
        <f t="shared" si="60"/>
        <v>118.42287349040419</v>
      </c>
      <c r="N922">
        <f t="shared" si="58"/>
        <v>-468.24379317626244</v>
      </c>
      <c r="O922">
        <f t="shared" si="59"/>
        <v>0.91900000000000004</v>
      </c>
    </row>
    <row r="923" spans="7:15" x14ac:dyDescent="0.2">
      <c r="G923">
        <v>920</v>
      </c>
      <c r="H923">
        <f t="shared" si="57"/>
        <v>0.92</v>
      </c>
      <c r="I923">
        <f>IF(Price!$AB$12&gt;Price!$AB$11,BETAINV(H923,Price!$AB$19,Price!$AB$20,Price!$AB$11,Price!$AB$12),Price!$AB$11)</f>
        <v>1.0717542404891032</v>
      </c>
      <c r="J923">
        <f>IF(Weight!$AB$12&gt;Weight!$AB$11,BETAINV(H923,Weight!$AB$19,Weight!$AB$20,Weight!$AB$11,Weight!$AB$12),Weight!$AB$11)</f>
        <v>469.21250614346764</v>
      </c>
      <c r="K923">
        <f>IF(Wean!$AB$12&gt;Wean!$AB$11,BETAINV(H923,Wean!$AB$19,Wean!$AB$20,Wean!$AB$11,Wean!$AB$12),Wean!$AB$11)</f>
        <v>0.87071575463524831</v>
      </c>
      <c r="L923">
        <f>IF(Costs!$AB$12&gt;Costs!$AB$11,BETAINV(H923,Costs!$AB$19,Costs!$AB$20,Costs!$AB$11,Costs!$AB$12),Costs!$AB$11)</f>
        <v>319.30839726995237</v>
      </c>
      <c r="M923">
        <f t="shared" si="60"/>
        <v>118.55757081430488</v>
      </c>
      <c r="N923">
        <f t="shared" si="58"/>
        <v>-468.10909585236175</v>
      </c>
      <c r="O923">
        <f t="shared" si="59"/>
        <v>0.92</v>
      </c>
    </row>
    <row r="924" spans="7:15" x14ac:dyDescent="0.2">
      <c r="G924">
        <v>921</v>
      </c>
      <c r="H924">
        <f t="shared" si="57"/>
        <v>0.92100000000000004</v>
      </c>
      <c r="I924">
        <f>IF(Price!$AB$12&gt;Price!$AB$11,BETAINV(H924,Price!$AB$19,Price!$AB$20,Price!$AB$11,Price!$AB$12),Price!$AB$11)</f>
        <v>1.0721103922448376</v>
      </c>
      <c r="J924">
        <f>IF(Weight!$AB$12&gt;Weight!$AB$11,BETAINV(H924,Weight!$AB$19,Weight!$AB$20,Weight!$AB$11,Weight!$AB$12),Weight!$AB$11)</f>
        <v>469.29313630076365</v>
      </c>
      <c r="K924">
        <f>IF(Wean!$AB$12&gt;Wean!$AB$11,BETAINV(H924,Wean!$AB$19,Wean!$AB$20,Wean!$AB$11,Wean!$AB$12),Wean!$AB$11)</f>
        <v>0.87087079439049608</v>
      </c>
      <c r="L924">
        <f>IF(Costs!$AB$12&gt;Costs!$AB$11,BETAINV(H924,Costs!$AB$19,Costs!$AB$20,Costs!$AB$11,Costs!$AB$12),Costs!$AB$11)</f>
        <v>319.47120354735659</v>
      </c>
      <c r="M924">
        <f t="shared" si="60"/>
        <v>118.69354490007305</v>
      </c>
      <c r="N924">
        <f t="shared" si="58"/>
        <v>-467.97312176659358</v>
      </c>
      <c r="O924">
        <f t="shared" si="59"/>
        <v>0.92100000000000004</v>
      </c>
    </row>
    <row r="925" spans="7:15" x14ac:dyDescent="0.2">
      <c r="G925">
        <v>922</v>
      </c>
      <c r="H925">
        <f t="shared" si="57"/>
        <v>0.92200000000000004</v>
      </c>
      <c r="I925">
        <f>IF(Price!$AB$12&gt;Price!$AB$11,BETAINV(H925,Price!$AB$19,Price!$AB$20,Price!$AB$11,Price!$AB$12),Price!$AB$11)</f>
        <v>1.0724695420933625</v>
      </c>
      <c r="J925">
        <f>IF(Weight!$AB$12&gt;Weight!$AB$11,BETAINV(H925,Weight!$AB$19,Weight!$AB$20,Weight!$AB$11,Weight!$AB$12),Weight!$AB$11)</f>
        <v>469.37438412434523</v>
      </c>
      <c r="K925">
        <f>IF(Wean!$AB$12&gt;Wean!$AB$11,BETAINV(H925,Wean!$AB$19,Wean!$AB$20,Wean!$AB$11,Wean!$AB$12),Wean!$AB$11)</f>
        <v>0.87102718763787867</v>
      </c>
      <c r="L925">
        <f>IF(Costs!$AB$12&gt;Costs!$AB$11,BETAINV(H925,Costs!$AB$19,Costs!$AB$20,Costs!$AB$11,Costs!$AB$12),Costs!$AB$11)</f>
        <v>319.63531676276114</v>
      </c>
      <c r="M925">
        <f t="shared" si="60"/>
        <v>118.83082475237001</v>
      </c>
      <c r="N925">
        <f t="shared" si="58"/>
        <v>-467.83584191429662</v>
      </c>
      <c r="O925">
        <f t="shared" si="59"/>
        <v>0.92200000000000004</v>
      </c>
    </row>
    <row r="926" spans="7:15" x14ac:dyDescent="0.2">
      <c r="G926">
        <v>923</v>
      </c>
      <c r="H926">
        <f t="shared" si="57"/>
        <v>0.92300000000000004</v>
      </c>
      <c r="I926">
        <f>IF(Price!$AB$12&gt;Price!$AB$11,BETAINV(H926,Price!$AB$19,Price!$AB$20,Price!$AB$11,Price!$AB$12),Price!$AB$11)</f>
        <v>1.0728317581023616</v>
      </c>
      <c r="J926">
        <f>IF(Weight!$AB$12&gt;Weight!$AB$11,BETAINV(H926,Weight!$AB$19,Weight!$AB$20,Weight!$AB$11,Weight!$AB$12),Weight!$AB$11)</f>
        <v>469.45626344101044</v>
      </c>
      <c r="K926">
        <f>IF(Wean!$AB$12&gt;Wean!$AB$11,BETAINV(H926,Wean!$AB$19,Wean!$AB$20,Wean!$AB$11,Wean!$AB$12),Wean!$AB$11)</f>
        <v>0.87118496518225907</v>
      </c>
      <c r="L926">
        <f>IF(Costs!$AB$12&gt;Costs!$AB$11,BETAINV(H926,Costs!$AB$19,Costs!$AB$20,Costs!$AB$11,Costs!$AB$12),Costs!$AB$11)</f>
        <v>319.80076640162218</v>
      </c>
      <c r="M926">
        <f t="shared" si="60"/>
        <v>118.9694404146698</v>
      </c>
      <c r="N926">
        <f t="shared" si="58"/>
        <v>-467.69722625199682</v>
      </c>
      <c r="O926">
        <f t="shared" si="59"/>
        <v>0.92300000000000004</v>
      </c>
    </row>
    <row r="927" spans="7:15" x14ac:dyDescent="0.2">
      <c r="G927">
        <v>924</v>
      </c>
      <c r="H927">
        <f t="shared" si="57"/>
        <v>0.92400000000000004</v>
      </c>
      <c r="I927">
        <f>IF(Price!$AB$12&gt;Price!$AB$11,BETAINV(H927,Price!$AB$19,Price!$AB$20,Price!$AB$11,Price!$AB$12),Price!$AB$11)</f>
        <v>1.0731971107787437</v>
      </c>
      <c r="J927">
        <f>IF(Weight!$AB$12&gt;Weight!$AB$11,BETAINV(H927,Weight!$AB$19,Weight!$AB$20,Weight!$AB$11,Weight!$AB$12),Weight!$AB$11)</f>
        <v>469.53878856625414</v>
      </c>
      <c r="K927">
        <f>IF(Wean!$AB$12&gt;Wean!$AB$11,BETAINV(H927,Wean!$AB$19,Wean!$AB$20,Wean!$AB$11,Wean!$AB$12),Wean!$AB$11)</f>
        <v>0.87134415893614958</v>
      </c>
      <c r="L927">
        <f>IF(Costs!$AB$12&gt;Costs!$AB$11,BETAINV(H927,Costs!$AB$19,Costs!$AB$20,Costs!$AB$11,Costs!$AB$12),Costs!$AB$11)</f>
        <v>319.96758299926654</v>
      </c>
      <c r="M927">
        <f t="shared" si="60"/>
        <v>119.10942302052354</v>
      </c>
      <c r="N927">
        <f t="shared" si="58"/>
        <v>-467.55724364614309</v>
      </c>
      <c r="O927">
        <f t="shared" si="59"/>
        <v>0.92400000000000004</v>
      </c>
    </row>
    <row r="928" spans="7:15" x14ac:dyDescent="0.2">
      <c r="G928">
        <v>925</v>
      </c>
      <c r="H928">
        <f t="shared" si="57"/>
        <v>0.92500000000000004</v>
      </c>
      <c r="I928">
        <f>IF(Price!$AB$12&gt;Price!$AB$11,BETAINV(H928,Price!$AB$19,Price!$AB$20,Price!$AB$11,Price!$AB$12),Price!$AB$11)</f>
        <v>1.0735656731896301</v>
      </c>
      <c r="J928">
        <f>IF(Weight!$AB$12&gt;Weight!$AB$11,BETAINV(H928,Weight!$AB$19,Weight!$AB$20,Weight!$AB$11,Weight!$AB$12),Weight!$AB$11)</f>
        <v>469.62197432827338</v>
      </c>
      <c r="K928">
        <f>IF(Wean!$AB$12&gt;Wean!$AB$11,BETAINV(H928,Wean!$AB$19,Wean!$AB$20,Wean!$AB$11,Wean!$AB$12),Wean!$AB$11)</f>
        <v>0.87150480197477487</v>
      </c>
      <c r="L928">
        <f>IF(Costs!$AB$12&gt;Costs!$AB$11,BETAINV(H928,Costs!$AB$19,Costs!$AB$20,Costs!$AB$11,Costs!$AB$12),Costs!$AB$11)</f>
        <v>320.13579819273417</v>
      </c>
      <c r="M928">
        <f t="shared" si="60"/>
        <v>119.25080484806574</v>
      </c>
      <c r="N928">
        <f t="shared" si="58"/>
        <v>-467.41586181860089</v>
      </c>
      <c r="O928">
        <f t="shared" si="59"/>
        <v>0.92500000000000004</v>
      </c>
    </row>
    <row r="929" spans="7:15" x14ac:dyDescent="0.2">
      <c r="G929">
        <v>926</v>
      </c>
      <c r="H929">
        <f t="shared" si="57"/>
        <v>0.92600000000000005</v>
      </c>
      <c r="I929">
        <f>IF(Price!$AB$12&gt;Price!$AB$11,BETAINV(H929,Price!$AB$19,Price!$AB$20,Price!$AB$11,Price!$AB$12),Price!$AB$11)</f>
        <v>1.0739375210910498</v>
      </c>
      <c r="J929">
        <f>IF(Weight!$AB$12&gt;Weight!$AB$11,BETAINV(H929,Weight!$AB$19,Weight!$AB$20,Weight!$AB$11,Weight!$AB$12),Weight!$AB$11)</f>
        <v>469.70583609348961</v>
      </c>
      <c r="K929">
        <f>IF(Wean!$AB$12&gt;Wean!$AB$11,BETAINV(H929,Wean!$AB$19,Wean!$AB$20,Wean!$AB$11,Wean!$AB$12),Wean!$AB$11)</f>
        <v>0.87166692859464645</v>
      </c>
      <c r="L929">
        <f>IF(Costs!$AB$12&gt;Costs!$AB$11,BETAINV(H929,Costs!$AB$19,Costs!$AB$20,Costs!$AB$11,Costs!$AB$12),Costs!$AB$11)</f>
        <v>320.30544477591104</v>
      </c>
      <c r="M929">
        <f t="shared" si="60"/>
        <v>119.39361937801334</v>
      </c>
      <c r="N929">
        <f t="shared" si="58"/>
        <v>-467.27304728865329</v>
      </c>
      <c r="O929">
        <f t="shared" si="59"/>
        <v>0.92600000000000005</v>
      </c>
    </row>
    <row r="930" spans="7:15" x14ac:dyDescent="0.2">
      <c r="G930">
        <v>927</v>
      </c>
      <c r="H930">
        <f t="shared" si="57"/>
        <v>0.92700000000000005</v>
      </c>
      <c r="I930">
        <f>IF(Price!$AB$12&gt;Price!$AB$11,BETAINV(H930,Price!$AB$19,Price!$AB$20,Price!$AB$11,Price!$AB$12),Price!$AB$11)</f>
        <v>1.0743127330649396</v>
      </c>
      <c r="J930">
        <f>IF(Weight!$AB$12&gt;Weight!$AB$11,BETAINV(H930,Weight!$AB$19,Weight!$AB$20,Weight!$AB$11,Weight!$AB$12),Weight!$AB$11)</f>
        <v>469.79038979370642</v>
      </c>
      <c r="K930">
        <f>IF(Wean!$AB$12&gt;Wean!$AB$11,BETAINV(H930,Wean!$AB$19,Wean!$AB$20,Wean!$AB$11,Wean!$AB$12),Wean!$AB$11)</f>
        <v>0.8718305743759267</v>
      </c>
      <c r="L930">
        <f>IF(Costs!$AB$12&gt;Costs!$AB$11,BETAINV(H930,Costs!$AB$19,Costs!$AB$20,Costs!$AB$11,Costs!$AB$12),Costs!$AB$11)</f>
        <v>320.4765567582088</v>
      </c>
      <c r="M930">
        <f t="shared" si="60"/>
        <v>119.53790135543164</v>
      </c>
      <c r="N930">
        <f t="shared" si="58"/>
        <v>-467.12876531123499</v>
      </c>
      <c r="O930">
        <f t="shared" si="59"/>
        <v>0.92700000000000005</v>
      </c>
    </row>
    <row r="931" spans="7:15" x14ac:dyDescent="0.2">
      <c r="G931">
        <v>928</v>
      </c>
      <c r="H931">
        <f t="shared" si="57"/>
        <v>0.92800000000000005</v>
      </c>
      <c r="I931">
        <f>IF(Price!$AB$12&gt;Price!$AB$11,BETAINV(H931,Price!$AB$19,Price!$AB$20,Price!$AB$11,Price!$AB$12),Price!$AB$11)</f>
        <v>1.0746913906651134</v>
      </c>
      <c r="J931">
        <f>IF(Weight!$AB$12&gt;Weight!$AB$11,BETAINV(H931,Weight!$AB$19,Weight!$AB$20,Weight!$AB$11,Weight!$AB$12),Weight!$AB$11)</f>
        <v>469.87565195503032</v>
      </c>
      <c r="K931">
        <f>IF(Wean!$AB$12&gt;Wean!$AB$11,BETAINV(H931,Wean!$AB$19,Wean!$AB$20,Wean!$AB$11,Wean!$AB$12),Wean!$AB$11)</f>
        <v>0.87199577624888014</v>
      </c>
      <c r="L931">
        <f>IF(Costs!$AB$12&gt;Costs!$AB$11,BETAINV(H931,Costs!$AB$19,Costs!$AB$20,Costs!$AB$11,Costs!$AB$12),Costs!$AB$11)</f>
        <v>320.64916942707129</v>
      </c>
      <c r="M931">
        <f t="shared" si="60"/>
        <v>119.68368685556658</v>
      </c>
      <c r="N931">
        <f t="shared" si="58"/>
        <v>-466.98297981110005</v>
      </c>
      <c r="O931">
        <f t="shared" si="59"/>
        <v>0.92800000000000005</v>
      </c>
    </row>
    <row r="932" spans="7:15" x14ac:dyDescent="0.2">
      <c r="G932">
        <v>929</v>
      </c>
      <c r="H932">
        <f t="shared" si="57"/>
        <v>0.92900000000000005</v>
      </c>
      <c r="I932">
        <f>IF(Price!$AB$12&gt;Price!$AB$11,BETAINV(H932,Price!$AB$19,Price!$AB$20,Price!$AB$11,Price!$AB$12),Price!$AB$11)</f>
        <v>1.0750735785729182</v>
      </c>
      <c r="J932">
        <f>IF(Weight!$AB$12&gt;Weight!$AB$11,BETAINV(H932,Weight!$AB$19,Weight!$AB$20,Weight!$AB$11,Weight!$AB$12),Weight!$AB$11)</f>
        <v>469.96163972869658</v>
      </c>
      <c r="K932">
        <f>IF(Wean!$AB$12&gt;Wean!$AB$11,BETAINV(H932,Wean!$AB$19,Wean!$AB$20,Wean!$AB$11,Wean!$AB$12),Wean!$AB$11)</f>
        <v>0.87216257256474294</v>
      </c>
      <c r="L932">
        <f>IF(Costs!$AB$12&gt;Costs!$AB$11,BETAINV(H932,Costs!$AB$19,Costs!$AB$20,Costs!$AB$11,Costs!$AB$12),Costs!$AB$11)</f>
        <v>320.8233194146145</v>
      </c>
      <c r="M932">
        <f t="shared" si="60"/>
        <v>119.83101335407389</v>
      </c>
      <c r="N932">
        <f t="shared" si="58"/>
        <v>-466.83565331259274</v>
      </c>
      <c r="O932">
        <f t="shared" si="59"/>
        <v>0.92900000000000005</v>
      </c>
    </row>
    <row r="933" spans="7:15" x14ac:dyDescent="0.2">
      <c r="G933">
        <v>930</v>
      </c>
      <c r="H933">
        <f t="shared" si="57"/>
        <v>0.93</v>
      </c>
      <c r="I933">
        <f>IF(Price!$AB$12&gt;Price!$AB$11,BETAINV(H933,Price!$AB$19,Price!$AB$20,Price!$AB$11,Price!$AB$12),Price!$AB$11)</f>
        <v>1.0754593847633649</v>
      </c>
      <c r="J933">
        <f>IF(Weight!$AB$12&gt;Weight!$AB$11,BETAINV(H933,Weight!$AB$19,Weight!$AB$20,Weight!$AB$11,Weight!$AB$12),Weight!$AB$11)</f>
        <v>470.04837092395314</v>
      </c>
      <c r="K933">
        <f>IF(Wean!$AB$12&gt;Wean!$AB$11,BETAINV(H933,Wean!$AB$19,Wean!$AB$20,Wean!$AB$11,Wean!$AB$12),Wean!$AB$11)</f>
        <v>0.87233100317137025</v>
      </c>
      <c r="L933">
        <f>IF(Costs!$AB$12&gt;Costs!$AB$11,BETAINV(H933,Costs!$AB$19,Costs!$AB$20,Costs!$AB$11,Costs!$AB$12),Costs!$AB$11)</f>
        <v>320.99904476873576</v>
      </c>
      <c r="M933">
        <f t="shared" si="60"/>
        <v>119.97991980200135</v>
      </c>
      <c r="N933">
        <f t="shared" si="58"/>
        <v>-466.68674686466528</v>
      </c>
      <c r="O933">
        <f t="shared" si="59"/>
        <v>0.93</v>
      </c>
    </row>
    <row r="934" spans="7:15" x14ac:dyDescent="0.2">
      <c r="G934">
        <v>931</v>
      </c>
      <c r="H934">
        <f t="shared" si="57"/>
        <v>0.93100000000000005</v>
      </c>
      <c r="I934">
        <f>IF(Price!$AB$12&gt;Price!$AB$11,BETAINV(H934,Price!$AB$19,Price!$AB$20,Price!$AB$11,Price!$AB$12),Price!$AB$11)</f>
        <v>1.0758489006826031</v>
      </c>
      <c r="J934">
        <f>IF(Weight!$AB$12&gt;Weight!$AB$11,BETAINV(H934,Weight!$AB$19,Weight!$AB$20,Weight!$AB$11,Weight!$AB$12),Weight!$AB$11)</f>
        <v>470.135864043173</v>
      </c>
      <c r="K934">
        <f>IF(Wean!$AB$12&gt;Wean!$AB$11,BETAINV(H934,Wean!$AB$19,Wean!$AB$20,Wean!$AB$11,Wean!$AB$12),Wean!$AB$11)</f>
        <v>0.87250110949405668</v>
      </c>
      <c r="L934">
        <f>IF(Costs!$AB$12&gt;Costs!$AB$11,BETAINV(H934,Costs!$AB$19,Costs!$AB$20,Costs!$AB$11,Costs!$AB$12),Costs!$AB$11)</f>
        <v>321.17638502906084</v>
      </c>
      <c r="M934">
        <f t="shared" si="60"/>
        <v>120.13044670592325</v>
      </c>
      <c r="N934">
        <f t="shared" si="58"/>
        <v>-466.53621996074338</v>
      </c>
      <c r="O934">
        <f t="shared" si="59"/>
        <v>0.93100000000000005</v>
      </c>
    </row>
    <row r="935" spans="7:15" x14ac:dyDescent="0.2">
      <c r="G935">
        <v>932</v>
      </c>
      <c r="H935">
        <f t="shared" si="57"/>
        <v>0.93200000000000005</v>
      </c>
      <c r="I935">
        <f>IF(Price!$AB$12&gt;Price!$AB$11,BETAINV(H935,Price!$AB$19,Price!$AB$20,Price!$AB$11,Price!$AB$12),Price!$AB$11)</f>
        <v>1.0762422214376886</v>
      </c>
      <c r="J935">
        <f>IF(Weight!$AB$12&gt;Weight!$AB$11,BETAINV(H935,Weight!$AB$19,Weight!$AB$20,Weight!$AB$11,Weight!$AB$12),Weight!$AB$11)</f>
        <v>470.22413831937939</v>
      </c>
      <c r="K935">
        <f>IF(Wean!$AB$12&gt;Wean!$AB$11,BETAINV(H935,Wean!$AB$19,Wean!$AB$20,Wean!$AB$11,Wean!$AB$12),Wean!$AB$11)</f>
        <v>0.87267293462196538</v>
      </c>
      <c r="L935">
        <f>IF(Costs!$AB$12&gt;Costs!$AB$11,BETAINV(H935,Costs!$AB$19,Costs!$AB$20,Costs!$AB$11,Costs!$AB$12),Costs!$AB$11)</f>
        <v>321.3553813081333</v>
      </c>
      <c r="M935">
        <f t="shared" si="60"/>
        <v>120.28263621365716</v>
      </c>
      <c r="N935">
        <f t="shared" si="58"/>
        <v>-466.38403045300947</v>
      </c>
      <c r="O935">
        <f t="shared" si="59"/>
        <v>0.93200000000000005</v>
      </c>
    </row>
    <row r="936" spans="7:15" x14ac:dyDescent="0.2">
      <c r="G936">
        <v>933</v>
      </c>
      <c r="H936">
        <f t="shared" si="57"/>
        <v>0.93300000000000005</v>
      </c>
      <c r="I936">
        <f>IF(Price!$AB$12&gt;Price!$AB$11,BETAINV(H936,Price!$AB$19,Price!$AB$20,Price!$AB$11,Price!$AB$12),Price!$AB$11)</f>
        <v>1.0766394459996904</v>
      </c>
      <c r="J936">
        <f>IF(Weight!$AB$12&gt;Weight!$AB$11,BETAINV(H936,Weight!$AB$19,Weight!$AB$20,Weight!$AB$11,Weight!$AB$12),Weight!$AB$11)</f>
        <v>470.31321375638879</v>
      </c>
      <c r="K936">
        <f>IF(Wean!$AB$12&gt;Wean!$AB$11,BETAINV(H936,Wean!$AB$19,Wean!$AB$20,Wean!$AB$11,Wean!$AB$12),Wean!$AB$11)</f>
        <v>0.87284652340064228</v>
      </c>
      <c r="L936">
        <f>IF(Costs!$AB$12&gt;Costs!$AB$11,BETAINV(H936,Costs!$AB$19,Costs!$AB$20,Costs!$AB$11,Costs!$AB$12),Costs!$AB$11)</f>
        <v>321.53607637829066</v>
      </c>
      <c r="M936">
        <f t="shared" si="60"/>
        <v>120.43653220604352</v>
      </c>
      <c r="N936">
        <f t="shared" si="58"/>
        <v>-466.23013446062311</v>
      </c>
      <c r="O936">
        <f t="shared" si="59"/>
        <v>0.93300000000000005</v>
      </c>
    </row>
    <row r="937" spans="7:15" x14ac:dyDescent="0.2">
      <c r="G937">
        <v>934</v>
      </c>
      <c r="H937">
        <f t="shared" si="57"/>
        <v>0.93400000000000005</v>
      </c>
      <c r="I937">
        <f>IF(Price!$AB$12&gt;Price!$AB$11,BETAINV(H937,Price!$AB$19,Price!$AB$20,Price!$AB$11,Price!$AB$12),Price!$AB$11)</f>
        <v>1.0770406774212919</v>
      </c>
      <c r="J937">
        <f>IF(Weight!$AB$12&gt;Weight!$AB$11,BETAINV(H937,Weight!$AB$19,Weight!$AB$20,Weight!$AB$11,Weight!$AB$12),Weight!$AB$11)</f>
        <v>470.40311117179579</v>
      </c>
      <c r="K937">
        <f>IF(Wean!$AB$12&gt;Wean!$AB$11,BETAINV(H937,Wean!$AB$19,Wean!$AB$20,Wean!$AB$11,Wean!$AB$12),Wean!$AB$11)</f>
        <v>0.87302192253114319</v>
      </c>
      <c r="L937">
        <f>IF(Costs!$AB$12&gt;Costs!$AB$11,BETAINV(H937,Costs!$AB$19,Costs!$AB$20,Costs!$AB$11,Costs!$AB$12),Costs!$AB$11)</f>
        <v>321.71851476471778</v>
      </c>
      <c r="M937">
        <f t="shared" si="60"/>
        <v>120.59218039531231</v>
      </c>
      <c r="N937">
        <f t="shared" si="58"/>
        <v>-466.07448627135432</v>
      </c>
      <c r="O937">
        <f t="shared" si="59"/>
        <v>0.93400000000000005</v>
      </c>
    </row>
    <row r="938" spans="7:15" x14ac:dyDescent="0.2">
      <c r="G938">
        <v>935</v>
      </c>
      <c r="H938">
        <f t="shared" si="57"/>
        <v>0.93500000000000005</v>
      </c>
      <c r="I938">
        <f>IF(Price!$AB$12&gt;Price!$AB$11,BETAINV(H938,Price!$AB$19,Price!$AB$20,Price!$AB$11,Price!$AB$12),Price!$AB$11)</f>
        <v>1.077446023070153</v>
      </c>
      <c r="J938">
        <f>IF(Weight!$AB$12&gt;Weight!$AB$11,BETAINV(H938,Weight!$AB$19,Weight!$AB$20,Weight!$AB$11,Weight!$AB$12),Weight!$AB$11)</f>
        <v>470.49385224304808</v>
      </c>
      <c r="K938">
        <f>IF(Wean!$AB$12&gt;Wean!$AB$11,BETAINV(H938,Wean!$AB$19,Wean!$AB$20,Wean!$AB$11,Wean!$AB$12),Wean!$AB$11)</f>
        <v>0.87319918067635371</v>
      </c>
      <c r="L938">
        <f>IF(Costs!$AB$12&gt;Costs!$AB$11,BETAINV(H938,Costs!$AB$19,Costs!$AB$20,Costs!$AB$11,Costs!$AB$12),Costs!$AB$11)</f>
        <v>321.90274284521729</v>
      </c>
      <c r="M938">
        <f t="shared" si="60"/>
        <v>120.74962843061832</v>
      </c>
      <c r="N938">
        <f t="shared" si="58"/>
        <v>-465.91703823604831</v>
      </c>
      <c r="O938">
        <f t="shared" si="59"/>
        <v>0.93500000000000005</v>
      </c>
    </row>
    <row r="939" spans="7:15" x14ac:dyDescent="0.2">
      <c r="G939">
        <v>936</v>
      </c>
      <c r="H939">
        <f t="shared" si="57"/>
        <v>0.93600000000000005</v>
      </c>
      <c r="I939">
        <f>IF(Price!$AB$12&gt;Price!$AB$11,BETAINV(H939,Price!$AB$19,Price!$AB$20,Price!$AB$11,Price!$AB$12),Price!$AB$11)</f>
        <v>1.077855594879441</v>
      </c>
      <c r="J939">
        <f>IF(Weight!$AB$12&gt;Weight!$AB$11,BETAINV(H939,Weight!$AB$19,Weight!$AB$20,Weight!$AB$11,Weight!$AB$12),Weight!$AB$11)</f>
        <v>470.58545955688464</v>
      </c>
      <c r="K939">
        <f>IF(Wean!$AB$12&gt;Wean!$AB$11,BETAINV(H939,Wean!$AB$19,Wean!$AB$20,Wean!$AB$11,Wean!$AB$12),Wean!$AB$11)</f>
        <v>0.87337834857514418</v>
      </c>
      <c r="L939">
        <f>IF(Costs!$AB$12&gt;Costs!$AB$11,BETAINV(H939,Costs!$AB$19,Costs!$AB$20,Costs!$AB$11,Costs!$AB$12),Costs!$AB$11)</f>
        <v>322.08880895729385</v>
      </c>
      <c r="M939">
        <f t="shared" si="60"/>
        <v>120.90892601138569</v>
      </c>
      <c r="N939">
        <f t="shared" si="58"/>
        <v>-465.75774065528094</v>
      </c>
      <c r="O939">
        <f t="shared" si="59"/>
        <v>0.93600000000000005</v>
      </c>
    </row>
    <row r="940" spans="7:15" x14ac:dyDescent="0.2">
      <c r="G940">
        <v>937</v>
      </c>
      <c r="H940">
        <f t="shared" si="57"/>
        <v>0.93700000000000006</v>
      </c>
      <c r="I940">
        <f>IF(Price!$AB$12&gt;Price!$AB$11,BETAINV(H940,Price!$AB$19,Price!$AB$20,Price!$AB$11,Price!$AB$12),Price!$AB$11)</f>
        <v>1.0782695096170811</v>
      </c>
      <c r="J940">
        <f>IF(Weight!$AB$12&gt;Weight!$AB$11,BETAINV(H940,Weight!$AB$19,Weight!$AB$20,Weight!$AB$11,Weight!$AB$12),Weight!$AB$11)</f>
        <v>470.6779566624391</v>
      </c>
      <c r="K940">
        <f>IF(Wean!$AB$12&gt;Wean!$AB$11,BETAINV(H940,Wean!$AB$19,Wean!$AB$20,Wean!$AB$11,Wean!$AB$12),Wean!$AB$11)</f>
        <v>0.87355947916506804</v>
      </c>
      <c r="L940">
        <f>IF(Costs!$AB$12&gt;Costs!$AB$11,BETAINV(H940,Costs!$AB$19,Costs!$AB$20,Costs!$AB$11,Costs!$AB$12),Costs!$AB$11)</f>
        <v>322.27676351321134</v>
      </c>
      <c r="M940">
        <f t="shared" si="60"/>
        <v>121.07012500917222</v>
      </c>
      <c r="N940">
        <f t="shared" si="58"/>
        <v>-465.59654165749441</v>
      </c>
      <c r="O940">
        <f t="shared" si="59"/>
        <v>0.93700000000000006</v>
      </c>
    </row>
    <row r="941" spans="7:15" x14ac:dyDescent="0.2">
      <c r="G941">
        <v>938</v>
      </c>
      <c r="H941">
        <f t="shared" si="57"/>
        <v>0.93799999999999994</v>
      </c>
      <c r="I941">
        <f>IF(Price!$AB$12&gt;Price!$AB$11,BETAINV(H941,Price!$AB$19,Price!$AB$20,Price!$AB$11,Price!$AB$12),Price!$AB$11)</f>
        <v>1.0786878891754492</v>
      </c>
      <c r="J941">
        <f>IF(Weight!$AB$12&gt;Weight!$AB$11,BETAINV(H941,Weight!$AB$19,Weight!$AB$20,Weight!$AB$11,Weight!$AB$12),Weight!$AB$11)</f>
        <v>470.77136812834402</v>
      </c>
      <c r="K941">
        <f>IF(Wean!$AB$12&gt;Wean!$AB$11,BETAINV(H941,Wean!$AB$19,Wean!$AB$20,Wean!$AB$11,Wean!$AB$12),Wean!$AB$11)</f>
        <v>0.87374262771439237</v>
      </c>
      <c r="L941">
        <f>IF(Costs!$AB$12&gt;Costs!$AB$11,BETAINV(H941,Costs!$AB$19,Costs!$AB$20,Costs!$AB$11,Costs!$AB$12),Costs!$AB$11)</f>
        <v>322.46665912375454</v>
      </c>
      <c r="M941">
        <f t="shared" si="60"/>
        <v>121.23327959884034</v>
      </c>
      <c r="N941">
        <f t="shared" si="58"/>
        <v>-465.43338706782629</v>
      </c>
      <c r="O941">
        <f t="shared" si="59"/>
        <v>0.93799999999999994</v>
      </c>
    </row>
    <row r="942" spans="7:15" x14ac:dyDescent="0.2">
      <c r="G942">
        <v>939</v>
      </c>
      <c r="H942">
        <f t="shared" si="57"/>
        <v>0.93899999999999995</v>
      </c>
      <c r="I942">
        <f>IF(Price!$AB$12&gt;Price!$AB$11,BETAINV(H942,Price!$AB$19,Price!$AB$20,Price!$AB$11,Price!$AB$12),Price!$AB$11)</f>
        <v>1.0791108608834141</v>
      </c>
      <c r="J942">
        <f>IF(Weight!$AB$12&gt;Weight!$AB$11,BETAINV(H942,Weight!$AB$19,Weight!$AB$20,Weight!$AB$11,Weight!$AB$12),Weight!$AB$11)</f>
        <v>470.8657196042065</v>
      </c>
      <c r="K942">
        <f>IF(Wean!$AB$12&gt;Wean!$AB$11,BETAINV(H942,Wean!$AB$19,Wean!$AB$20,Wean!$AB$11,Wean!$AB$12),Wean!$AB$11)</f>
        <v>0.87392785196433065</v>
      </c>
      <c r="L942">
        <f>IF(Costs!$AB$12&gt;Costs!$AB$11,BETAINV(H942,Costs!$AB$19,Costs!$AB$20,Costs!$AB$11,Costs!$AB$12),Costs!$AB$11)</f>
        <v>322.65855073150567</v>
      </c>
      <c r="M942">
        <f t="shared" si="60"/>
        <v>121.39844639990696</v>
      </c>
      <c r="N942">
        <f t="shared" si="58"/>
        <v>-465.26822026675967</v>
      </c>
      <c r="O942">
        <f t="shared" si="59"/>
        <v>0.93899999999999995</v>
      </c>
    </row>
    <row r="943" spans="7:15" x14ac:dyDescent="0.2">
      <c r="G943">
        <v>940</v>
      </c>
      <c r="H943">
        <f t="shared" si="57"/>
        <v>0.94</v>
      </c>
      <c r="I943">
        <f>IF(Price!$AB$12&gt;Price!$AB$11,BETAINV(H943,Price!$AB$19,Price!$AB$20,Price!$AB$11,Price!$AB$12),Price!$AB$11)</f>
        <v>1.0795385578428522</v>
      </c>
      <c r="J943">
        <f>IF(Weight!$AB$12&gt;Weight!$AB$11,BETAINV(H943,Weight!$AB$19,Weight!$AB$20,Weight!$AB$11,Weight!$AB$12),Weight!$AB$11)</f>
        <v>470.96103788686742</v>
      </c>
      <c r="K943">
        <f>IF(Wean!$AB$12&gt;Wean!$AB$11,BETAINV(H943,Wean!$AB$19,Wean!$AB$20,Wean!$AB$11,Wean!$AB$12),Wean!$AB$11)</f>
        <v>0.87411521228245037</v>
      </c>
      <c r="L943">
        <f>IF(Costs!$AB$12&gt;Costs!$AB$11,BETAINV(H943,Costs!$AB$19,Costs!$AB$20,Costs!$AB$11,Costs!$AB$12),Costs!$AB$11)</f>
        <v>322.85249575453622</v>
      </c>
      <c r="M943">
        <f t="shared" si="60"/>
        <v>121.56568462904414</v>
      </c>
      <c r="N943">
        <f t="shared" si="58"/>
        <v>-465.10098203762249</v>
      </c>
      <c r="O943">
        <f t="shared" si="59"/>
        <v>0.94</v>
      </c>
    </row>
    <row r="944" spans="7:15" x14ac:dyDescent="0.2">
      <c r="G944">
        <v>941</v>
      </c>
      <c r="H944">
        <f t="shared" si="57"/>
        <v>0.94099999999999995</v>
      </c>
      <c r="I944">
        <f>IF(Price!$AB$12&gt;Price!$AB$11,BETAINV(H944,Price!$AB$19,Price!$AB$20,Price!$AB$11,Price!$AB$12),Price!$AB$11)</f>
        <v>1.0799711192919985</v>
      </c>
      <c r="J944">
        <f>IF(Weight!$AB$12&gt;Weight!$AB$11,BETAINV(H944,Weight!$AB$19,Weight!$AB$20,Weight!$AB$11,Weight!$AB$12),Weight!$AB$11)</f>
        <v>471.05735099190406</v>
      </c>
      <c r="K944">
        <f>IF(Wean!$AB$12&gt;Wean!$AB$11,BETAINV(H944,Wean!$AB$19,Wean!$AB$20,Wean!$AB$11,Wean!$AB$12),Wean!$AB$11)</f>
        <v>0.87430477182833333</v>
      </c>
      <c r="L944">
        <f>IF(Costs!$AB$12&gt;Costs!$AB$11,BETAINV(H944,Costs!$AB$19,Costs!$AB$20,Costs!$AB$11,Costs!$AB$12),Costs!$AB$11)</f>
        <v>323.04855424151697</v>
      </c>
      <c r="M944">
        <f t="shared" si="60"/>
        <v>121.73505626481216</v>
      </c>
      <c r="N944">
        <f t="shared" si="58"/>
        <v>-464.93161040185447</v>
      </c>
      <c r="O944">
        <f t="shared" si="59"/>
        <v>0.94099999999999995</v>
      </c>
    </row>
    <row r="945" spans="7:15" x14ac:dyDescent="0.2">
      <c r="G945">
        <v>942</v>
      </c>
      <c r="H945">
        <f t="shared" si="57"/>
        <v>0.94199999999999995</v>
      </c>
      <c r="I945">
        <f>IF(Price!$AB$12&gt;Price!$AB$11,BETAINV(H945,Price!$AB$19,Price!$AB$20,Price!$AB$11,Price!$AB$12),Price!$AB$11)</f>
        <v>1.0804086909982673</v>
      </c>
      <c r="J945">
        <f>IF(Weight!$AB$12&gt;Weight!$AB$11,BETAINV(H945,Weight!$AB$19,Weight!$AB$20,Weight!$AB$11,Weight!$AB$12),Weight!$AB$11)</f>
        <v>471.15468823088713</v>
      </c>
      <c r="K945">
        <f>IF(Wean!$AB$12&gt;Wean!$AB$11,BETAINV(H945,Wean!$AB$19,Wean!$AB$20,Wean!$AB$11,Wean!$AB$12),Wean!$AB$11)</f>
        <v>0.87449659673269609</v>
      </c>
      <c r="L945">
        <f>IF(Costs!$AB$12&gt;Costs!$AB$11,BETAINV(H945,Costs!$AB$19,Costs!$AB$20,Costs!$AB$11,Costs!$AB$12),Costs!$AB$11)</f>
        <v>323.24678903936422</v>
      </c>
      <c r="M945">
        <f t="shared" si="60"/>
        <v>121.90662622583193</v>
      </c>
      <c r="N945">
        <f t="shared" si="58"/>
        <v>-464.7600404408347</v>
      </c>
      <c r="O945">
        <f t="shared" si="59"/>
        <v>0.94199999999999995</v>
      </c>
    </row>
    <row r="946" spans="7:15" x14ac:dyDescent="0.2">
      <c r="G946">
        <v>943</v>
      </c>
      <c r="H946">
        <f t="shared" si="57"/>
        <v>0.94299999999999995</v>
      </c>
      <c r="I946">
        <f>IF(Price!$AB$12&gt;Price!$AB$11,BETAINV(H946,Price!$AB$19,Price!$AB$20,Price!$AB$11,Price!$AB$12),Price!$AB$11)</f>
        <v>1.0808514256834887</v>
      </c>
      <c r="J946">
        <f>IF(Weight!$AB$12&gt;Weight!$AB$11,BETAINV(H946,Weight!$AB$19,Weight!$AB$20,Weight!$AB$11,Weight!$AB$12),Weight!$AB$11)</f>
        <v>471.25308029496296</v>
      </c>
      <c r="K946">
        <f>IF(Wean!$AB$12&gt;Wean!$AB$11,BETAINV(H946,Wean!$AB$19,Wean!$AB$20,Wean!$AB$11,Wean!$AB$12),Wean!$AB$11)</f>
        <v>0.87469075629131454</v>
      </c>
      <c r="L946">
        <f>IF(Costs!$AB$12&gt;Costs!$AB$11,BETAINV(H946,Costs!$AB$19,Costs!$AB$20,Costs!$AB$11,Costs!$AB$12),Costs!$AB$11)</f>
        <v>323.44726597467138</v>
      </c>
      <c r="M946">
        <f t="shared" si="60"/>
        <v>122.08046256374388</v>
      </c>
      <c r="N946">
        <f t="shared" si="58"/>
        <v>-464.58620410292275</v>
      </c>
      <c r="O946">
        <f t="shared" si="59"/>
        <v>0.94299999999999995</v>
      </c>
    </row>
    <row r="947" spans="7:15" x14ac:dyDescent="0.2">
      <c r="G947">
        <v>944</v>
      </c>
      <c r="H947">
        <f t="shared" si="57"/>
        <v>0.94399999999999995</v>
      </c>
      <c r="I947">
        <f>IF(Price!$AB$12&gt;Price!$AB$11,BETAINV(H947,Price!$AB$19,Price!$AB$20,Price!$AB$11,Price!$AB$12),Price!$AB$11)</f>
        <v>1.0812994834848539</v>
      </c>
      <c r="J947">
        <f>IF(Weight!$AB$12&gt;Weight!$AB$11,BETAINV(H947,Weight!$AB$19,Weight!$AB$20,Weight!$AB$11,Weight!$AB$12),Weight!$AB$11)</f>
        <v>471.35255934540061</v>
      </c>
      <c r="K947">
        <f>IF(Wean!$AB$12&gt;Wean!$AB$11,BETAINV(H947,Wean!$AB$19,Wean!$AB$20,Wean!$AB$11,Wean!$AB$12),Wean!$AB$11)</f>
        <v>0.87488732317526197</v>
      </c>
      <c r="L947">
        <f>IF(Costs!$AB$12&gt;Costs!$AB$11,BETAINV(H947,Costs!$AB$19,Costs!$AB$20,Costs!$AB$11,Costs!$AB$12),Costs!$AB$11)</f>
        <v>323.65005405032207</v>
      </c>
      <c r="M947">
        <f t="shared" si="60"/>
        <v>122.2566366724659</v>
      </c>
      <c r="N947">
        <f t="shared" si="58"/>
        <v>-464.41002999420073</v>
      </c>
      <c r="O947">
        <f t="shared" si="59"/>
        <v>0.94399999999999995</v>
      </c>
    </row>
    <row r="948" spans="7:15" x14ac:dyDescent="0.2">
      <c r="G948">
        <v>945</v>
      </c>
      <c r="H948">
        <f t="shared" si="57"/>
        <v>0.94499999999999995</v>
      </c>
      <c r="I948">
        <f>IF(Price!$AB$12&gt;Price!$AB$11,BETAINV(H948,Price!$AB$19,Price!$AB$20,Price!$AB$11,Price!$AB$12),Price!$AB$11)</f>
        <v>1.081753032455268</v>
      </c>
      <c r="J948">
        <f>IF(Weight!$AB$12&gt;Weight!$AB$11,BETAINV(H948,Weight!$AB$19,Weight!$AB$20,Weight!$AB$11,Weight!$AB$12),Weight!$AB$11)</f>
        <v>471.45315911181962</v>
      </c>
      <c r="K948">
        <f>IF(Wean!$AB$12&gt;Wean!$AB$11,BETAINV(H948,Wean!$AB$19,Wean!$AB$20,Wean!$AB$11,Wean!$AB$12),Wean!$AB$11)</f>
        <v>0.87508637365914943</v>
      </c>
      <c r="L948">
        <f>IF(Costs!$AB$12&gt;Costs!$AB$11,BETAINV(H948,Costs!$AB$19,Costs!$AB$20,Costs!$AB$11,Costs!$AB$12),Costs!$AB$11)</f>
        <v>323.85522565885287</v>
      </c>
      <c r="M948">
        <f t="shared" si="60"/>
        <v>122.43522351544357</v>
      </c>
      <c r="N948">
        <f t="shared" si="58"/>
        <v>-464.23144315122306</v>
      </c>
      <c r="O948">
        <f t="shared" si="59"/>
        <v>0.94499999999999995</v>
      </c>
    </row>
    <row r="949" spans="7:15" x14ac:dyDescent="0.2">
      <c r="G949">
        <v>946</v>
      </c>
      <c r="H949">
        <f t="shared" si="57"/>
        <v>0.94599999999999995</v>
      </c>
      <c r="I949">
        <f>IF(Price!$AB$12&gt;Price!$AB$11,BETAINV(H949,Price!$AB$19,Price!$AB$20,Price!$AB$11,Price!$AB$12),Price!$AB$11)</f>
        <v>1.0822122491072619</v>
      </c>
      <c r="J949">
        <f>IF(Weight!$AB$12&gt;Weight!$AB$11,BETAINV(H949,Weight!$AB$19,Weight!$AB$20,Weight!$AB$11,Weight!$AB$12),Weight!$AB$11)</f>
        <v>471.55491499890286</v>
      </c>
      <c r="K949">
        <f>IF(Wean!$AB$12&gt;Wean!$AB$11,BETAINV(H949,Wean!$AB$19,Wean!$AB$20,Wean!$AB$11,Wean!$AB$12),Wean!$AB$11)</f>
        <v>0.87528798786926965</v>
      </c>
      <c r="L949">
        <f>IF(Costs!$AB$12&gt;Costs!$AB$11,BETAINV(H949,Costs!$AB$19,Costs!$AB$20,Costs!$AB$11,Costs!$AB$12),Costs!$AB$11)</f>
        <v>324.06285681432519</v>
      </c>
      <c r="M949">
        <f t="shared" si="60"/>
        <v>122.61630187279809</v>
      </c>
      <c r="N949">
        <f t="shared" si="58"/>
        <v>-464.05036479386854</v>
      </c>
      <c r="O949">
        <f t="shared" si="59"/>
        <v>0.94599999999999995</v>
      </c>
    </row>
    <row r="950" spans="7:15" x14ac:dyDescent="0.2">
      <c r="G950">
        <v>947</v>
      </c>
      <c r="H950">
        <f t="shared" si="57"/>
        <v>0.94699999999999995</v>
      </c>
      <c r="I950">
        <f>IF(Price!$AB$12&gt;Price!$AB$11,BETAINV(H950,Price!$AB$19,Price!$AB$20,Price!$AB$11,Price!$AB$12),Price!$AB$11)</f>
        <v>1.0826773190051417</v>
      </c>
      <c r="J950">
        <f>IF(Weight!$AB$12&gt;Weight!$AB$11,BETAINV(H950,Weight!$AB$19,Weight!$AB$20,Weight!$AB$11,Weight!$AB$12),Weight!$AB$11)</f>
        <v>471.65786420249941</v>
      </c>
      <c r="K950">
        <f>IF(Wean!$AB$12&gt;Wean!$AB$11,BETAINV(H950,Wean!$AB$19,Wean!$AB$20,Wean!$AB$11,Wean!$AB$12),Wean!$AB$11)</f>
        <v>0.87549225005378406</v>
      </c>
      <c r="L950">
        <f>IF(Costs!$AB$12&gt;Costs!$AB$11,BETAINV(H950,Costs!$AB$19,Costs!$AB$20,Costs!$AB$11,Costs!$AB$12),Costs!$AB$11)</f>
        <v>324.27302740468775</v>
      </c>
      <c r="M950">
        <f t="shared" si="60"/>
        <v>122.79995461051789</v>
      </c>
      <c r="N950">
        <f t="shared" si="58"/>
        <v>-463.86671205614874</v>
      </c>
      <c r="O950">
        <f t="shared" si="59"/>
        <v>0.94699999999999995</v>
      </c>
    </row>
    <row r="951" spans="7:15" x14ac:dyDescent="0.2">
      <c r="G951">
        <v>948</v>
      </c>
      <c r="H951">
        <f t="shared" si="57"/>
        <v>0.94799999999999995</v>
      </c>
      <c r="I951">
        <f>IF(Price!$AB$12&gt;Price!$AB$11,BETAINV(H951,Price!$AB$19,Price!$AB$20,Price!$AB$11,Price!$AB$12),Price!$AB$11)</f>
        <v>1.0831484374106508</v>
      </c>
      <c r="J951">
        <f>IF(Weight!$AB$12&gt;Weight!$AB$11,BETAINV(H951,Weight!$AB$19,Weight!$AB$20,Weight!$AB$11,Weight!$AB$12),Weight!$AB$11)</f>
        <v>471.7620458361385</v>
      </c>
      <c r="K951">
        <f>IF(Wean!$AB$12&gt;Wean!$AB$11,BETAINV(H951,Wean!$AB$19,Wean!$AB$20,Wean!$AB$11,Wean!$AB$12),Wean!$AB$11)</f>
        <v>0.87569924887736728</v>
      </c>
      <c r="L951">
        <f>IF(Costs!$AB$12&gt;Costs!$AB$11,BETAINV(H951,Costs!$AB$19,Costs!$AB$20,Costs!$AB$11,Costs!$AB$12),Costs!$AB$11)</f>
        <v>324.48582146686505</v>
      </c>
      <c r="M951">
        <f t="shared" si="60"/>
        <v>122.98626897411668</v>
      </c>
      <c r="N951">
        <f t="shared" si="58"/>
        <v>-463.68039769254995</v>
      </c>
      <c r="O951">
        <f t="shared" si="59"/>
        <v>0.94799999999999995</v>
      </c>
    </row>
    <row r="952" spans="7:15" x14ac:dyDescent="0.2">
      <c r="G952">
        <v>949</v>
      </c>
      <c r="H952">
        <f t="shared" si="57"/>
        <v>0.94899999999999995</v>
      </c>
      <c r="I952">
        <f>IF(Price!$AB$12&gt;Price!$AB$11,BETAINV(H952,Price!$AB$19,Price!$AB$20,Price!$AB$11,Price!$AB$12),Price!$AB$11)</f>
        <v>1.0836258099881151</v>
      </c>
      <c r="J952">
        <f>IF(Weight!$AB$12&gt;Weight!$AB$11,BETAINV(H952,Weight!$AB$19,Weight!$AB$20,Weight!$AB$11,Weight!$AB$12),Weight!$AB$11)</f>
        <v>471.86750106910796</v>
      </c>
      <c r="K952">
        <f>IF(Wean!$AB$12&gt;Wean!$AB$11,BETAINV(H952,Wean!$AB$19,Wean!$AB$20,Wean!$AB$11,Wean!$AB$12),Wean!$AB$11)</f>
        <v>0.87590907774304172</v>
      </c>
      <c r="L952">
        <f>IF(Costs!$AB$12&gt;Costs!$AB$11,BETAINV(H952,Costs!$AB$19,Costs!$AB$20,Costs!$AB$11,Costs!$AB$12),Costs!$AB$11)</f>
        <v>324.70132748709955</v>
      </c>
      <c r="M952">
        <f t="shared" si="60"/>
        <v>123.17533690949932</v>
      </c>
      <c r="N952">
        <f t="shared" si="58"/>
        <v>-463.49132975716731</v>
      </c>
      <c r="O952">
        <f t="shared" si="59"/>
        <v>0.94899999999999995</v>
      </c>
    </row>
    <row r="953" spans="7:15" x14ac:dyDescent="0.2">
      <c r="G953">
        <v>950</v>
      </c>
      <c r="H953">
        <f t="shared" si="57"/>
        <v>0.95</v>
      </c>
      <c r="I953">
        <f>IF(Price!$AB$12&gt;Price!$AB$11,BETAINV(H953,Price!$AB$19,Price!$AB$20,Price!$AB$11,Price!$AB$12),Price!$AB$11)</f>
        <v>1.0841096535758379</v>
      </c>
      <c r="J953">
        <f>IF(Weight!$AB$12&gt;Weight!$AB$11,BETAINV(H953,Weight!$AB$19,Weight!$AB$20,Weight!$AB$11,Weight!$AB$12),Weight!$AB$11)</f>
        <v>471.97427327740417</v>
      </c>
      <c r="K953">
        <f>IF(Wean!$AB$12&gt;Wean!$AB$11,BETAINV(H953,Wean!$AB$19,Wean!$AB$20,Wean!$AB$11,Wean!$AB$12),Wean!$AB$11)</f>
        <v>0.87612183514429776</v>
      </c>
      <c r="L953">
        <f>IF(Costs!$AB$12&gt;Costs!$AB$11,BETAINV(H953,Costs!$AB$19,Costs!$AB$20,Costs!$AB$11,Costs!$AB$12),Costs!$AB$11)</f>
        <v>324.91963872941051</v>
      </c>
      <c r="M953">
        <f t="shared" si="60"/>
        <v>123.3672554141441</v>
      </c>
      <c r="N953">
        <f t="shared" si="58"/>
        <v>-463.29941125252253</v>
      </c>
      <c r="O953">
        <f t="shared" si="59"/>
        <v>0.95</v>
      </c>
    </row>
    <row r="954" spans="7:15" x14ac:dyDescent="0.2">
      <c r="G954">
        <v>951</v>
      </c>
      <c r="H954">
        <f t="shared" si="57"/>
        <v>0.95099999999999996</v>
      </c>
      <c r="I954">
        <f>IF(Price!$AB$12&gt;Price!$AB$11,BETAINV(H954,Price!$AB$19,Price!$AB$20,Price!$AB$11,Price!$AB$12),Price!$AB$11)</f>
        <v>1.0846001970314285</v>
      </c>
      <c r="J954">
        <f>IF(Weight!$AB$12&gt;Weight!$AB$11,BETAINV(H954,Weight!$AB$19,Weight!$AB$20,Weight!$AB$11,Weight!$AB$12),Weight!$AB$11)</f>
        <v>472.08240820903723</v>
      </c>
      <c r="K954">
        <f>IF(Wean!$AB$12&gt;Wean!$AB$11,BETAINV(H954,Wean!$AB$19,Wean!$AB$20,Wean!$AB$11,Wean!$AB$12),Wean!$AB$11)</f>
        <v>0.87633762505101886</v>
      </c>
      <c r="L954">
        <f>IF(Costs!$AB$12&gt;Costs!$AB$11,BETAINV(H954,Costs!$AB$19,Costs!$AB$20,Costs!$AB$11,Costs!$AB$12),Costs!$AB$11)</f>
        <v>325.14085359542366</v>
      </c>
      <c r="M954">
        <f t="shared" si="60"/>
        <v>123.56212692213421</v>
      </c>
      <c r="N954">
        <f t="shared" si="58"/>
        <v>-463.10453974453242</v>
      </c>
      <c r="O954">
        <f t="shared" si="59"/>
        <v>0.95099999999999996</v>
      </c>
    </row>
    <row r="955" spans="7:15" x14ac:dyDescent="0.2">
      <c r="G955">
        <v>952</v>
      </c>
      <c r="H955">
        <f t="shared" si="57"/>
        <v>0.95199999999999996</v>
      </c>
      <c r="I955">
        <f>IF(Price!$AB$12&gt;Price!$AB$11,BETAINV(H955,Price!$AB$19,Price!$AB$20,Price!$AB$11,Price!$AB$12),Price!$AB$11)</f>
        <v>1.0850976821598233</v>
      </c>
      <c r="J955">
        <f>IF(Weight!$AB$12&gt;Weight!$AB$11,BETAINV(H955,Weight!$AB$19,Weight!$AB$20,Weight!$AB$11,Weight!$AB$12),Weight!$AB$11)</f>
        <v>472.19195416538025</v>
      </c>
      <c r="K955">
        <f>IF(Wean!$AB$12&gt;Wean!$AB$11,BETAINV(H955,Wean!$AB$19,Wean!$AB$20,Wean!$AB$11,Wean!$AB$12),Wean!$AB$11)</f>
        <v>0.87655655733322146</v>
      </c>
      <c r="L955">
        <f>IF(Costs!$AB$12&gt;Costs!$AB$11,BETAINV(H955,Costs!$AB$19,Costs!$AB$20,Costs!$AB$11,Costs!$AB$12),Costs!$AB$11)</f>
        <v>325.36507601927502</v>
      </c>
      <c r="M955">
        <f t="shared" si="60"/>
        <v>123.76005972706628</v>
      </c>
      <c r="N955">
        <f t="shared" si="58"/>
        <v>-462.90660693960035</v>
      </c>
      <c r="O955">
        <f t="shared" si="59"/>
        <v>0.95199999999999996</v>
      </c>
    </row>
    <row r="956" spans="7:15" x14ac:dyDescent="0.2">
      <c r="G956">
        <v>953</v>
      </c>
      <c r="H956">
        <f t="shared" si="57"/>
        <v>0.95299999999999996</v>
      </c>
      <c r="I956">
        <f>IF(Price!$AB$12&gt;Price!$AB$11,BETAINV(H956,Price!$AB$19,Price!$AB$20,Price!$AB$11,Price!$AB$12),Price!$AB$11)</f>
        <v>1.0856023647339967</v>
      </c>
      <c r="J956">
        <f>IF(Weight!$AB$12&gt;Weight!$AB$11,BETAINV(H956,Weight!$AB$19,Weight!$AB$20,Weight!$AB$11,Weight!$AB$12),Weight!$AB$11)</f>
        <v>472.30296220049092</v>
      </c>
      <c r="K956">
        <f>IF(Wean!$AB$12&gt;Wean!$AB$11,BETAINV(H956,Wean!$AB$19,Wean!$AB$20,Wean!$AB$11,Wean!$AB$12),Wean!$AB$11)</f>
        <v>0.87677874822718538</v>
      </c>
      <c r="L956">
        <f>IF(Costs!$AB$12&gt;Costs!$AB$11,BETAINV(H956,Costs!$AB$19,Costs!$AB$20,Costs!$AB$11,Costs!$AB$12),Costs!$AB$11)</f>
        <v>325.59241590181801</v>
      </c>
      <c r="M956">
        <f t="shared" si="60"/>
        <v>123.96116844743568</v>
      </c>
      <c r="N956">
        <f t="shared" si="58"/>
        <v>-462.70549821923095</v>
      </c>
      <c r="O956">
        <f t="shared" si="59"/>
        <v>0.95299999999999996</v>
      </c>
    </row>
    <row r="957" spans="7:15" x14ac:dyDescent="0.2">
      <c r="G957">
        <v>954</v>
      </c>
      <c r="H957">
        <f t="shared" si="57"/>
        <v>0.95399999999999996</v>
      </c>
      <c r="I957">
        <f>IF(Price!$AB$12&gt;Price!$AB$11,BETAINV(H957,Price!$AB$19,Price!$AB$20,Price!$AB$11,Price!$AB$12),Price!$AB$11)</f>
        <v>1.0861145156198109</v>
      </c>
      <c r="J957">
        <f>IF(Weight!$AB$12&gt;Weight!$AB$11,BETAINV(H957,Weight!$AB$19,Weight!$AB$20,Weight!$AB$11,Weight!$AB$12),Weight!$AB$11)</f>
        <v>472.4154863406095</v>
      </c>
      <c r="K957">
        <f>IF(Wean!$AB$12&gt;Wean!$AB$11,BETAINV(H957,Wean!$AB$19,Wean!$AB$20,Wean!$AB$11,Wean!$AB$12),Wean!$AB$11)</f>
        <v>0.87700432084922109</v>
      </c>
      <c r="L957">
        <f>IF(Costs!$AB$12&gt;Costs!$AB$11,BETAINV(H957,Costs!$AB$19,Costs!$AB$20,Costs!$AB$11,Costs!$AB$12),Costs!$AB$11)</f>
        <v>325.822989588974</v>
      </c>
      <c r="M957">
        <f t="shared" si="60"/>
        <v>124.16557453976765</v>
      </c>
      <c r="N957">
        <f t="shared" si="58"/>
        <v>-462.50109212689898</v>
      </c>
      <c r="O957">
        <f t="shared" si="59"/>
        <v>0.95399999999999996</v>
      </c>
    </row>
    <row r="958" spans="7:15" x14ac:dyDescent="0.2">
      <c r="G958">
        <v>955</v>
      </c>
      <c r="H958">
        <f t="shared" si="57"/>
        <v>0.95499999999999996</v>
      </c>
      <c r="I958">
        <f>IF(Price!$AB$12&gt;Price!$AB$11,BETAINV(H958,Price!$AB$19,Price!$AB$20,Price!$AB$11,Price!$AB$12),Price!$AB$11)</f>
        <v>1.0866344220181496</v>
      </c>
      <c r="J958">
        <f>IF(Weight!$AB$12&gt;Weight!$AB$11,BETAINV(H958,Weight!$AB$19,Weight!$AB$20,Weight!$AB$11,Weight!$AB$12),Weight!$AB$11)</f>
        <v>472.52958382636501</v>
      </c>
      <c r="K958">
        <f>IF(Wean!$AB$12&gt;Wean!$AB$11,BETAINV(H958,Wean!$AB$19,Wean!$AB$20,Wean!$AB$11,Wean!$AB$12),Wean!$AB$11)</f>
        <v>0.87723340576309239</v>
      </c>
      <c r="L958">
        <f>IF(Costs!$AB$12&gt;Costs!$AB$11,BETAINV(H958,Costs!$AB$19,Costs!$AB$20,Costs!$AB$11,Costs!$AB$12),Costs!$AB$11)</f>
        <v>326.05692039978197</v>
      </c>
      <c r="M958">
        <f t="shared" si="60"/>
        <v>124.37340686555052</v>
      </c>
      <c r="N958">
        <f t="shared" si="58"/>
        <v>-462.29325980111611</v>
      </c>
      <c r="O958">
        <f t="shared" si="59"/>
        <v>0.95499999999999996</v>
      </c>
    </row>
    <row r="959" spans="7:15" x14ac:dyDescent="0.2">
      <c r="G959">
        <v>956</v>
      </c>
      <c r="H959">
        <f t="shared" si="57"/>
        <v>0.95599999999999996</v>
      </c>
      <c r="I959">
        <f>IF(Price!$AB$12&gt;Price!$AB$11,BETAINV(H959,Price!$AB$19,Price!$AB$20,Price!$AB$11,Price!$AB$12),Price!$AB$11)</f>
        <v>1.0871623888394741</v>
      </c>
      <c r="J959">
        <f>IF(Weight!$AB$12&gt;Weight!$AB$11,BETAINV(H959,Weight!$AB$19,Weight!$AB$20,Weight!$AB$11,Weight!$AB$12),Weight!$AB$11)</f>
        <v>472.64531538059987</v>
      </c>
      <c r="K959">
        <f>IF(Wean!$AB$12&gt;Wean!$AB$11,BETAINV(H959,Wean!$AB$19,Wean!$AB$20,Wean!$AB$11,Wean!$AB$12),Wean!$AB$11)</f>
        <v>0.87746614160802827</v>
      </c>
      <c r="L959">
        <f>IF(Costs!$AB$12&gt;Costs!$AB$11,BETAINV(H959,Costs!$AB$19,Costs!$AB$20,Costs!$AB$11,Costs!$AB$12),Costs!$AB$11)</f>
        <v>326.29433921054306</v>
      </c>
      <c r="M959">
        <f t="shared" si="60"/>
        <v>124.5848023189414</v>
      </c>
      <c r="N959">
        <f t="shared" si="58"/>
        <v>-462.08186434772523</v>
      </c>
      <c r="O959">
        <f t="shared" si="59"/>
        <v>0.95599999999999996</v>
      </c>
    </row>
    <row r="960" spans="7:15" x14ac:dyDescent="0.2">
      <c r="G960">
        <v>957</v>
      </c>
      <c r="H960">
        <f t="shared" si="57"/>
        <v>0.95699999999999996</v>
      </c>
      <c r="I960">
        <f>IF(Price!$AB$12&gt;Price!$AB$11,BETAINV(H960,Price!$AB$19,Price!$AB$20,Price!$AB$11,Price!$AB$12),Price!$AB$11)</f>
        <v>1.0876987402282796</v>
      </c>
      <c r="J960">
        <f>IF(Weight!$AB$12&gt;Weight!$AB$11,BETAINV(H960,Weight!$AB$19,Weight!$AB$20,Weight!$AB$11,Weight!$AB$12),Weight!$AB$11)</f>
        <v>472.76274550517434</v>
      </c>
      <c r="K960">
        <f>IF(Wean!$AB$12&gt;Wean!$AB$11,BETAINV(H960,Wean!$AB$19,Wean!$AB$20,Wean!$AB$11,Wean!$AB$12),Wean!$AB$11)</f>
        <v>0.87770267579533634</v>
      </c>
      <c r="L960">
        <f>IF(Costs!$AB$12&gt;Costs!$AB$11,BETAINV(H960,Costs!$AB$19,Costs!$AB$20,Costs!$AB$11,Costs!$AB$12),Costs!$AB$11)</f>
        <v>326.53538510244357</v>
      </c>
      <c r="M960">
        <f t="shared" si="60"/>
        <v>124.79990652330673</v>
      </c>
      <c r="N960">
        <f t="shared" si="58"/>
        <v>-461.8667601433599</v>
      </c>
      <c r="O960">
        <f t="shared" si="59"/>
        <v>0.95699999999999996</v>
      </c>
    </row>
    <row r="961" spans="7:15" x14ac:dyDescent="0.2">
      <c r="G961">
        <v>958</v>
      </c>
      <c r="H961">
        <f t="shared" si="57"/>
        <v>0.95799999999999996</v>
      </c>
      <c r="I961">
        <f>IF(Price!$AB$12&gt;Price!$AB$11,BETAINV(H961,Price!$AB$19,Price!$AB$20,Price!$AB$11,Price!$AB$12),Price!$AB$11)</f>
        <v>1.0882438212577163</v>
      </c>
      <c r="J961">
        <f>IF(Weight!$AB$12&gt;Weight!$AB$11,BETAINV(H961,Weight!$AB$19,Weight!$AB$20,Weight!$AB$11,Weight!$AB$12),Weight!$AB$11)</f>
        <v>472.88194281064051</v>
      </c>
      <c r="K961">
        <f>IF(Wean!$AB$12&gt;Wean!$AB$11,BETAINV(H961,Wean!$AB$19,Wean!$AB$20,Wean!$AB$11,Wean!$AB$12),Wean!$AB$11)</f>
        <v>0.87794316528289695</v>
      </c>
      <c r="L961">
        <f>IF(Costs!$AB$12&gt;Costs!$AB$11,BETAINV(H961,Costs!$AB$19,Costs!$AB$20,Costs!$AB$11,Costs!$AB$12),Costs!$AB$11)</f>
        <v>326.78020608120943</v>
      </c>
      <c r="M961">
        <f t="shared" si="60"/>
        <v>125.01887460593883</v>
      </c>
      <c r="N961">
        <f t="shared" si="58"/>
        <v>-461.6477920607278</v>
      </c>
      <c r="O961">
        <f t="shared" si="59"/>
        <v>0.95799999999999996</v>
      </c>
    </row>
    <row r="962" spans="7:15" x14ac:dyDescent="0.2">
      <c r="G962">
        <v>959</v>
      </c>
      <c r="H962">
        <f t="shared" si="57"/>
        <v>0.95899999999999996</v>
      </c>
      <c r="I962">
        <f>IF(Price!$AB$12&gt;Price!$AB$11,BETAINV(H962,Price!$AB$19,Price!$AB$20,Price!$AB$11,Price!$AB$12),Price!$AB$11)</f>
        <v>1.0887979998179127</v>
      </c>
      <c r="J962">
        <f>IF(Weight!$AB$12&gt;Weight!$AB$11,BETAINV(H962,Weight!$AB$19,Weight!$AB$20,Weight!$AB$11,Weight!$AB$12),Weight!$AB$11)</f>
        <v>473.00298038330516</v>
      </c>
      <c r="K962">
        <f>IF(Wean!$AB$12&gt;Wean!$AB$11,BETAINV(H962,Wean!$AB$19,Wean!$AB$20,Wean!$AB$11,Wean!$AB$12),Wean!$AB$11)</f>
        <v>0.87818777743833121</v>
      </c>
      <c r="L962">
        <f>IF(Costs!$AB$12&gt;Costs!$AB$11,BETAINV(H962,Costs!$AB$19,Costs!$AB$20,Costs!$AB$11,Costs!$AB$12),Costs!$AB$11)</f>
        <v>327.02895987873075</v>
      </c>
      <c r="M962">
        <f t="shared" si="60"/>
        <v>125.24187206181153</v>
      </c>
      <c r="N962">
        <f t="shared" si="58"/>
        <v>-461.42479460485509</v>
      </c>
      <c r="O962">
        <f t="shared" si="59"/>
        <v>0.95899999999999996</v>
      </c>
    </row>
    <row r="963" spans="7:15" x14ac:dyDescent="0.2">
      <c r="G963">
        <v>960</v>
      </c>
      <c r="H963">
        <f t="shared" si="57"/>
        <v>0.96</v>
      </c>
      <c r="I963">
        <f>IF(Price!$AB$12&gt;Price!$AB$11,BETAINV(H963,Price!$AB$19,Price!$AB$20,Price!$AB$11,Price!$AB$12),Price!$AB$11)</f>
        <v>1.0893616687254752</v>
      </c>
      <c r="J963">
        <f>IF(Weight!$AB$12&gt;Weight!$AB$11,BETAINV(H963,Weight!$AB$19,Weight!$AB$20,Weight!$AB$11,Weight!$AB$12),Weight!$AB$11)</f>
        <v>473.12593619494783</v>
      </c>
      <c r="K963">
        <f>IF(Wean!$AB$12&gt;Wean!$AB$11,BETAINV(H963,Wean!$AB$19,Wean!$AB$20,Wean!$AB$11,Wean!$AB$12),Wean!$AB$11)</f>
        <v>0.87843669100343258</v>
      </c>
      <c r="L963">
        <f>IF(Costs!$AB$12&gt;Costs!$AB$11,BETAINV(H963,Costs!$AB$19,Costs!$AB$20,Costs!$AB$11,Costs!$AB$12),Costs!$AB$11)</f>
        <v>327.2818148482437</v>
      </c>
      <c r="M963">
        <f t="shared" si="60"/>
        <v>125.46907571905945</v>
      </c>
      <c r="N963">
        <f t="shared" si="58"/>
        <v>-461.19759094760718</v>
      </c>
      <c r="O963">
        <f t="shared" si="59"/>
        <v>0.96</v>
      </c>
    </row>
    <row r="964" spans="7:15" x14ac:dyDescent="0.2">
      <c r="G964">
        <v>961</v>
      </c>
      <c r="H964">
        <f t="shared" ref="H964:H1002" si="61">G964/1000</f>
        <v>0.96099999999999997</v>
      </c>
      <c r="I964">
        <f>IF(Price!$AB$12&gt;Price!$AB$11,BETAINV(H964,Price!$AB$19,Price!$AB$20,Price!$AB$11,Price!$AB$12),Price!$AB$11)</f>
        <v>1.0899352480863131</v>
      </c>
      <c r="J964">
        <f>IF(Weight!$AB$12&gt;Weight!$AB$11,BETAINV(H964,Weight!$AB$19,Weight!$AB$20,Weight!$AB$11,Weight!$AB$12),Weight!$AB$11)</f>
        <v>473.25089356135533</v>
      </c>
      <c r="K964">
        <f>IF(Wean!$AB$12&gt;Wean!$AB$11,BETAINV(H964,Wean!$AB$19,Wean!$AB$20,Wean!$AB$11,Wean!$AB$12),Wean!$AB$11)</f>
        <v>0.87869009717460145</v>
      </c>
      <c r="L964">
        <f>IF(Costs!$AB$12&gt;Costs!$AB$11,BETAINV(H964,Costs!$AB$19,Costs!$AB$20,Costs!$AB$11,Costs!$AB$12),Costs!$AB$11)</f>
        <v>327.53895096663337</v>
      </c>
      <c r="M964">
        <f t="shared" si="60"/>
        <v>125.70067482102826</v>
      </c>
      <c r="N964">
        <f t="shared" ref="N964:N1003" si="62">M964-$E$40-$E$43</f>
        <v>-460.96599184563837</v>
      </c>
      <c r="O964">
        <f t="shared" ref="O964:O1003" si="63">H964</f>
        <v>0.96099999999999997</v>
      </c>
    </row>
    <row r="965" spans="7:15" x14ac:dyDescent="0.2">
      <c r="G965">
        <v>962</v>
      </c>
      <c r="H965">
        <f t="shared" si="61"/>
        <v>0.96199999999999997</v>
      </c>
      <c r="I965">
        <f>IF(Price!$AB$12&gt;Price!$AB$11,BETAINV(H965,Price!$AB$19,Price!$AB$20,Price!$AB$11,Price!$AB$12),Price!$AB$11)</f>
        <v>1.090519187949575</v>
      </c>
      <c r="J965">
        <f>IF(Weight!$AB$12&gt;Weight!$AB$11,BETAINV(H965,Weight!$AB$19,Weight!$AB$20,Weight!$AB$11,Weight!$AB$12),Weight!$AB$11)</f>
        <v>473.37794165690542</v>
      </c>
      <c r="K965">
        <f>IF(Wean!$AB$12&gt;Wean!$AB$11,BETAINV(H965,Wean!$AB$19,Wean!$AB$20,Wean!$AB$11,Wean!$AB$12),Wean!$AB$11)</f>
        <v>0.87894820081660952</v>
      </c>
      <c r="L965">
        <f>IF(Costs!$AB$12&gt;Costs!$AB$11,BETAINV(H965,Costs!$AB$19,Costs!$AB$20,Costs!$AB$11,Costs!$AB$12),Costs!$AB$11)</f>
        <v>327.80056095978489</v>
      </c>
      <c r="M965">
        <f t="shared" ref="M965:M1003" si="64">I965*J965*K965-L965</f>
        <v>125.93687224236305</v>
      </c>
      <c r="N965">
        <f t="shared" si="62"/>
        <v>-460.72979442430358</v>
      </c>
      <c r="O965">
        <f t="shared" si="63"/>
        <v>0.96199999999999997</v>
      </c>
    </row>
    <row r="966" spans="7:15" x14ac:dyDescent="0.2">
      <c r="G966">
        <v>963</v>
      </c>
      <c r="H966">
        <f t="shared" si="61"/>
        <v>0.96299999999999997</v>
      </c>
      <c r="I966">
        <f>IF(Price!$AB$12&gt;Price!$AB$11,BETAINV(H966,Price!$AB$19,Price!$AB$20,Price!$AB$11,Price!$AB$12),Price!$AB$11)</f>
        <v>1.0911139712972717</v>
      </c>
      <c r="J966">
        <f>IF(Weight!$AB$12&gt;Weight!$AB$11,BETAINV(H966,Weight!$AB$19,Weight!$AB$20,Weight!$AB$11,Weight!$AB$12),Weight!$AB$11)</f>
        <v>473.50717609372595</v>
      </c>
      <c r="K966">
        <f>IF(Wean!$AB$12&gt;Wean!$AB$11,BETAINV(H966,Wean!$AB$19,Wean!$AB$20,Wean!$AB$11,Wean!$AB$12),Wean!$AB$11)</f>
        <v>0.87921122183013367</v>
      </c>
      <c r="L966">
        <f>IF(Costs!$AB$12&gt;Costs!$AB$11,BETAINV(H966,Costs!$AB$19,Costs!$AB$20,Costs!$AB$11,Costs!$AB$12),Costs!$AB$11)</f>
        <v>328.06685156977085</v>
      </c>
      <c r="M966">
        <f t="shared" si="64"/>
        <v>126.17788585974176</v>
      </c>
      <c r="N966">
        <f t="shared" si="62"/>
        <v>-460.48878080692486</v>
      </c>
      <c r="O966">
        <f t="shared" si="63"/>
        <v>0.96299999999999997</v>
      </c>
    </row>
    <row r="967" spans="7:15" x14ac:dyDescent="0.2">
      <c r="G967">
        <v>964</v>
      </c>
      <c r="H967">
        <f t="shared" si="61"/>
        <v>0.96399999999999997</v>
      </c>
      <c r="I967">
        <f>IF(Price!$AB$12&gt;Price!$AB$11,BETAINV(H967,Price!$AB$19,Price!$AB$20,Price!$AB$11,Price!$AB$12),Price!$AB$11)</f>
        <v>1.0917201174223927</v>
      </c>
      <c r="J967">
        <f>IF(Weight!$AB$12&gt;Weight!$AB$11,BETAINV(H967,Weight!$AB$19,Weight!$AB$20,Weight!$AB$11,Weight!$AB$12),Weight!$AB$11)</f>
        <v>473.6386995755214</v>
      </c>
      <c r="K967">
        <f>IF(Wean!$AB$12&gt;Wean!$AB$11,BETAINV(H967,Wean!$AB$19,Wean!$AB$20,Wean!$AB$11,Wean!$AB$12),Wean!$AB$11)</f>
        <v>0.87947939669728303</v>
      </c>
      <c r="L967">
        <f>IF(Costs!$AB$12&gt;Costs!$AB$11,BETAINV(H967,Costs!$AB$19,Costs!$AB$20,Costs!$AB$11,Costs!$AB$12),Costs!$AB$11)</f>
        <v>328.33804498612074</v>
      </c>
      <c r="M967">
        <f t="shared" si="64"/>
        <v>126.42395010168923</v>
      </c>
      <c r="N967">
        <f t="shared" si="62"/>
        <v>-460.2427165649774</v>
      </c>
      <c r="O967">
        <f t="shared" si="63"/>
        <v>0.96399999999999997</v>
      </c>
    </row>
    <row r="968" spans="7:15" x14ac:dyDescent="0.2">
      <c r="G968">
        <v>965</v>
      </c>
      <c r="H968">
        <f t="shared" si="61"/>
        <v>0.96499999999999997</v>
      </c>
      <c r="I968">
        <f>IF(Price!$AB$12&gt;Price!$AB$11,BETAINV(H968,Price!$AB$19,Price!$AB$20,Price!$AB$11,Price!$AB$12),Price!$AB$11)</f>
        <v>1.092338185758351</v>
      </c>
      <c r="J968">
        <f>IF(Weight!$AB$12&gt;Weight!$AB$11,BETAINV(H968,Weight!$AB$19,Weight!$AB$20,Weight!$AB$11,Weight!$AB$12),Weight!$AB$11)</f>
        <v>473.77262263806398</v>
      </c>
      <c r="K968">
        <f>IF(Wean!$AB$12&gt;Wean!$AB$11,BETAINV(H968,Wean!$AB$19,Wean!$AB$20,Wean!$AB$11,Wean!$AB$12),Wean!$AB$11)</f>
        <v>0.87975298023394322</v>
      </c>
      <c r="L968">
        <f>IF(Costs!$AB$12&gt;Costs!$AB$11,BETAINV(H968,Costs!$AB$19,Costs!$AB$20,Costs!$AB$11,Costs!$AB$12),Costs!$AB$11)</f>
        <v>328.61438046763203</v>
      </c>
      <c r="M968">
        <f t="shared" si="64"/>
        <v>126.67531770655836</v>
      </c>
      <c r="N968">
        <f t="shared" si="62"/>
        <v>-459.99134896010827</v>
      </c>
      <c r="O968">
        <f t="shared" si="63"/>
        <v>0.96499999999999997</v>
      </c>
    </row>
    <row r="969" spans="7:15" x14ac:dyDescent="0.2">
      <c r="G969">
        <v>966</v>
      </c>
      <c r="H969">
        <f t="shared" si="61"/>
        <v>0.96599999999999997</v>
      </c>
      <c r="I969">
        <f>IF(Price!$AB$12&gt;Price!$AB$11,BETAINV(H969,Price!$AB$19,Price!$AB$20,Price!$AB$11,Price!$AB$12),Price!$AB$11)</f>
        <v>1.092968780234866</v>
      </c>
      <c r="J969">
        <f>IF(Weight!$AB$12&gt;Weight!$AB$11,BETAINV(H969,Weight!$AB$19,Weight!$AB$20,Weight!$AB$11,Weight!$AB$12),Weight!$AB$11)</f>
        <v>473.90906449067609</v>
      </c>
      <c r="K969">
        <f>IF(Wean!$AB$12&gt;Wean!$AB$11,BETAINV(H969,Wean!$AB$19,Wean!$AB$20,Wean!$AB$11,Wean!$AB$12),Wean!$AB$11)</f>
        <v>0.88003224758340071</v>
      </c>
      <c r="L969">
        <f>IF(Costs!$AB$12&gt;Costs!$AB$11,BETAINV(H969,Costs!$AB$19,Costs!$AB$20,Costs!$AB$11,Costs!$AB$12),Costs!$AB$11)</f>
        <v>328.89611618633916</v>
      </c>
      <c r="M969">
        <f t="shared" si="64"/>
        <v>126.93226172346846</v>
      </c>
      <c r="N969">
        <f t="shared" si="62"/>
        <v>-459.73440494319817</v>
      </c>
      <c r="O969">
        <f t="shared" si="63"/>
        <v>0.96599999999999997</v>
      </c>
    </row>
    <row r="970" spans="7:15" x14ac:dyDescent="0.2">
      <c r="G970">
        <v>967</v>
      </c>
      <c r="H970">
        <f t="shared" si="61"/>
        <v>0.96699999999999997</v>
      </c>
      <c r="I970">
        <f>IF(Price!$AB$12&gt;Price!$AB$11,BETAINV(H970,Price!$AB$19,Price!$AB$20,Price!$AB$11,Price!$AB$12),Price!$AB$11)</f>
        <v>1.0936125542505031</v>
      </c>
      <c r="J970">
        <f>IF(Weight!$AB$12&gt;Weight!$AB$11,BETAINV(H970,Weight!$AB$19,Weight!$AB$20,Weight!$AB$11,Weight!$AB$12),Weight!$AB$11)</f>
        <v>474.04815397589897</v>
      </c>
      <c r="K970">
        <f>IF(Wean!$AB$12&gt;Wean!$AB$11,BETAINV(H970,Wean!$AB$19,Wean!$AB$20,Wean!$AB$11,Wean!$AB$12),Wean!$AB$11)</f>
        <v>0.88031749649265167</v>
      </c>
      <c r="L970">
        <f>IF(Costs!$AB$12&gt;Costs!$AB$11,BETAINV(H970,Costs!$AB$19,Costs!$AB$20,Costs!$AB$11,Costs!$AB$12),Costs!$AB$11)</f>
        <v>329.18353133160122</v>
      </c>
      <c r="M970">
        <f t="shared" si="64"/>
        <v>127.19507779801319</v>
      </c>
      <c r="N970">
        <f t="shared" si="62"/>
        <v>-459.47158886865344</v>
      </c>
      <c r="O970">
        <f t="shared" si="63"/>
        <v>0.96699999999999997</v>
      </c>
    </row>
    <row r="971" spans="7:15" x14ac:dyDescent="0.2">
      <c r="G971">
        <v>968</v>
      </c>
      <c r="H971">
        <f t="shared" si="61"/>
        <v>0.96799999999999997</v>
      </c>
      <c r="I971">
        <f>IF(Price!$AB$12&gt;Price!$AB$11,BETAINV(H971,Price!$AB$19,Price!$AB$20,Price!$AB$11,Price!$AB$12),Price!$AB$11)</f>
        <v>1.0942702163708018</v>
      </c>
      <c r="J971">
        <f>IF(Weight!$AB$12&gt;Weight!$AB$11,BETAINV(H971,Weight!$AB$19,Weight!$AB$20,Weight!$AB$11,Weight!$AB$12),Weight!$AB$11)</f>
        <v>474.19003066808574</v>
      </c>
      <c r="K971">
        <f>IF(Wean!$AB$12&gt;Wean!$AB$11,BETAINV(H971,Wean!$AB$19,Wean!$AB$20,Wean!$AB$11,Wean!$AB$12),Wean!$AB$11)</f>
        <v>0.88060904992139433</v>
      </c>
      <c r="L971">
        <f>IF(Costs!$AB$12&gt;Costs!$AB$11,BETAINV(H971,Costs!$AB$19,Costs!$AB$20,Costs!$AB$11,Costs!$AB$12),Costs!$AB$11)</f>
        <v>329.47692852011966</v>
      </c>
      <c r="M971">
        <f t="shared" si="64"/>
        <v>127.46408679325515</v>
      </c>
      <c r="N971">
        <f t="shared" si="62"/>
        <v>-459.20257987341148</v>
      </c>
      <c r="O971">
        <f t="shared" si="63"/>
        <v>0.96799999999999997</v>
      </c>
    </row>
    <row r="972" spans="7:15" x14ac:dyDescent="0.2">
      <c r="G972">
        <v>969</v>
      </c>
      <c r="H972">
        <f t="shared" si="61"/>
        <v>0.96899999999999997</v>
      </c>
      <c r="I972">
        <f>IF(Price!$AB$12&gt;Price!$AB$11,BETAINV(H972,Price!$AB$19,Price!$AB$20,Price!$AB$11,Price!$AB$12),Price!$AB$11)</f>
        <v>1.0949425368842232</v>
      </c>
      <c r="J972">
        <f>IF(Weight!$AB$12&gt;Weight!$AB$11,BETAINV(H972,Weight!$AB$19,Weight!$AB$20,Weight!$AB$11,Weight!$AB$12),Weight!$AB$11)</f>
        <v>474.33484613606868</v>
      </c>
      <c r="K972">
        <f>IF(Wean!$AB$12&gt;Wean!$AB$11,BETAINV(H972,Wean!$AB$19,Wean!$AB$20,Wean!$AB$11,Wean!$AB$12),Wean!$AB$11)</f>
        <v>0.88090725904441147</v>
      </c>
      <c r="L972">
        <f>IF(Costs!$AB$12&gt;Costs!$AB$11,BETAINV(H972,Costs!$AB$19,Costs!$AB$20,Costs!$AB$11,Costs!$AB$12),Costs!$AB$11)</f>
        <v>329.77663656747455</v>
      </c>
      <c r="M972">
        <f t="shared" si="64"/>
        <v>127.73963780736591</v>
      </c>
      <c r="N972">
        <f t="shared" si="62"/>
        <v>-458.92702885930072</v>
      </c>
      <c r="O972">
        <f t="shared" si="63"/>
        <v>0.96899999999999997</v>
      </c>
    </row>
    <row r="973" spans="7:15" x14ac:dyDescent="0.2">
      <c r="G973">
        <v>970</v>
      </c>
      <c r="H973">
        <f t="shared" si="61"/>
        <v>0.97</v>
      </c>
      <c r="I973">
        <f>IF(Price!$AB$12&gt;Price!$AB$11,BETAINV(H973,Price!$AB$19,Price!$AB$20,Price!$AB$11,Price!$AB$12),Price!$AB$11)</f>
        <v>1.0956303553773694</v>
      </c>
      <c r="J973">
        <f>IF(Weight!$AB$12&gt;Weight!$AB$11,BETAINV(H973,Weight!$AB$19,Weight!$AB$20,Weight!$AB$11,Weight!$AB$12),Weight!$AB$11)</f>
        <v>474.48276540057714</v>
      </c>
      <c r="K973">
        <f>IF(Wean!$AB$12&gt;Wean!$AB$11,BETAINV(H973,Wean!$AB$19,Wean!$AB$20,Wean!$AB$11,Wean!$AB$12),Wean!$AB$11)</f>
        <v>0.88121250672147911</v>
      </c>
      <c r="L973">
        <f>IF(Costs!$AB$12&gt;Costs!$AB$11,BETAINV(H973,Costs!$AB$19,Costs!$AB$20,Costs!$AB$11,Costs!$AB$12),Costs!$AB$11)</f>
        <v>330.08301368901897</v>
      </c>
      <c r="M973">
        <f t="shared" si="64"/>
        <v>128.02211166287503</v>
      </c>
      <c r="N973">
        <f t="shared" si="62"/>
        <v>-458.6445550037916</v>
      </c>
      <c r="O973">
        <f t="shared" si="63"/>
        <v>0.97</v>
      </c>
    </row>
    <row r="974" spans="7:15" x14ac:dyDescent="0.2">
      <c r="G974">
        <v>971</v>
      </c>
      <c r="H974">
        <f t="shared" si="61"/>
        <v>0.97099999999999997</v>
      </c>
      <c r="I974">
        <f>IF(Price!$AB$12&gt;Price!$AB$11,BETAINV(H974,Price!$AB$19,Price!$AB$20,Price!$AB$11,Price!$AB$12),Price!$AB$11)</f>
        <v>1.0963345895277996</v>
      </c>
      <c r="J974">
        <f>IF(Weight!$AB$12&gt;Weight!$AB$11,BETAINV(H974,Weight!$AB$19,Weight!$AB$20,Weight!$AB$11,Weight!$AB$12),Weight!$AB$11)</f>
        <v>474.63396862404795</v>
      </c>
      <c r="K974">
        <f>IF(Wean!$AB$12&gt;Wean!$AB$11,BETAINV(H974,Wean!$AB$19,Wean!$AB$20,Wean!$AB$11,Wean!$AB$12),Wean!$AB$11)</f>
        <v>0.88152521152588637</v>
      </c>
      <c r="L974">
        <f>IF(Costs!$AB$12&gt;Costs!$AB$11,BETAINV(H974,Costs!$AB$19,Costs!$AB$20,Costs!$AB$11,Costs!$AB$12),Costs!$AB$11)</f>
        <v>330.39645121342483</v>
      </c>
      <c r="M974">
        <f t="shared" si="64"/>
        <v>128.31192495967446</v>
      </c>
      <c r="N974">
        <f t="shared" si="62"/>
        <v>-458.35474170699217</v>
      </c>
      <c r="O974">
        <f t="shared" si="63"/>
        <v>0.97099999999999997</v>
      </c>
    </row>
    <row r="975" spans="7:15" x14ac:dyDescent="0.2">
      <c r="G975">
        <v>972</v>
      </c>
      <c r="H975">
        <f t="shared" si="61"/>
        <v>0.97199999999999998</v>
      </c>
      <c r="I975">
        <f>IF(Price!$AB$12&gt;Price!$AB$11,BETAINV(H975,Price!$AB$19,Price!$AB$20,Price!$AB$11,Price!$AB$12),Price!$AB$11)</f>
        <v>1.0970562453596615</v>
      </c>
      <c r="J975">
        <f>IF(Weight!$AB$12&gt;Weight!$AB$11,BETAINV(H975,Weight!$AB$19,Weight!$AB$20,Weight!$AB$11,Weight!$AB$12),Weight!$AB$11)</f>
        <v>474.78865307931738</v>
      </c>
      <c r="K975">
        <f>IF(Wean!$AB$12&gt;Wean!$AB$11,BETAINV(H975,Wean!$AB$19,Wean!$AB$20,Wean!$AB$11,Wean!$AB$12),Wean!$AB$11)</f>
        <v>0.88184583244421466</v>
      </c>
      <c r="L975">
        <f>IF(Costs!$AB$12&gt;Costs!$AB$11,BETAINV(H975,Costs!$AB$19,Costs!$AB$20,Costs!$AB$11,Costs!$AB$12),Costs!$AB$11)</f>
        <v>330.71737791181766</v>
      </c>
      <c r="M975">
        <f t="shared" si="64"/>
        <v>128.60953480578502</v>
      </c>
      <c r="N975">
        <f t="shared" si="62"/>
        <v>-458.05713186088161</v>
      </c>
      <c r="O975">
        <f t="shared" si="63"/>
        <v>0.97199999999999998</v>
      </c>
    </row>
    <row r="976" spans="7:15" x14ac:dyDescent="0.2">
      <c r="G976">
        <v>973</v>
      </c>
      <c r="H976">
        <f t="shared" si="61"/>
        <v>0.97299999999999998</v>
      </c>
      <c r="I976">
        <f>IF(Price!$AB$12&gt;Price!$AB$11,BETAINV(H976,Price!$AB$19,Price!$AB$20,Price!$AB$11,Price!$AB$12),Price!$AB$11)</f>
        <v>1.0977964292674336</v>
      </c>
      <c r="J976">
        <f>IF(Weight!$AB$12&gt;Weight!$AB$11,BETAINV(H976,Weight!$AB$19,Weight!$AB$20,Weight!$AB$11,Weight!$AB$12),Weight!$AB$11)</f>
        <v>474.94703545501136</v>
      </c>
      <c r="K976">
        <f>IF(Wean!$AB$12&gt;Wean!$AB$11,BETAINV(H976,Wean!$AB$19,Wean!$AB$20,Wean!$AB$11,Wean!$AB$12),Wean!$AB$11)</f>
        <v>0.88217487438764586</v>
      </c>
      <c r="L976">
        <f>IF(Costs!$AB$12&gt;Costs!$AB$11,BETAINV(H976,Costs!$AB$19,Costs!$AB$20,Costs!$AB$11,Costs!$AB$12),Costs!$AB$11)</f>
        <v>331.04626507059265</v>
      </c>
      <c r="M976">
        <f t="shared" si="64"/>
        <v>128.9154443679185</v>
      </c>
      <c r="N976">
        <f t="shared" si="62"/>
        <v>-457.75122229874813</v>
      </c>
      <c r="O976">
        <f t="shared" si="63"/>
        <v>0.97299999999999998</v>
      </c>
    </row>
    <row r="977" spans="7:15" x14ac:dyDescent="0.2">
      <c r="G977">
        <v>974</v>
      </c>
      <c r="H977">
        <f t="shared" si="61"/>
        <v>0.97399999999999998</v>
      </c>
      <c r="I977">
        <f>IF(Price!$AB$12&gt;Price!$AB$11,BETAINV(H977,Price!$AB$19,Price!$AB$20,Price!$AB$11,Price!$AB$12),Price!$AB$11)</f>
        <v>1.0985563621906893</v>
      </c>
      <c r="J977">
        <f>IF(Weight!$AB$12&gt;Weight!$AB$11,BETAINV(H977,Weight!$AB$19,Weight!$AB$20,Weight!$AB$11,Weight!$AB$12),Weight!$AB$11)</f>
        <v>475.10935457006076</v>
      </c>
      <c r="K977">
        <f>IF(Wean!$AB$12&gt;Wean!$AB$11,BETAINV(H977,Wean!$AB$19,Wean!$AB$20,Wean!$AB$11,Wean!$AB$12),Wean!$AB$11)</f>
        <v>0.8825128946907761</v>
      </c>
      <c r="L977">
        <f>IF(Costs!$AB$12&gt;Costs!$AB$11,BETAINV(H977,Costs!$AB$19,Costs!$AB$20,Costs!$AB$11,Costs!$AB$12),Costs!$AB$11)</f>
        <v>331.38363246848348</v>
      </c>
      <c r="M977">
        <f t="shared" si="64"/>
        <v>129.23020942010425</v>
      </c>
      <c r="N977">
        <f t="shared" si="62"/>
        <v>-457.43645724656238</v>
      </c>
      <c r="O977">
        <f t="shared" si="63"/>
        <v>0.97399999999999998</v>
      </c>
    </row>
    <row r="978" spans="7:15" x14ac:dyDescent="0.2">
      <c r="G978">
        <v>975</v>
      </c>
      <c r="H978">
        <f t="shared" si="61"/>
        <v>0.97499999999999998</v>
      </c>
      <c r="I978">
        <f>IF(Price!$AB$12&gt;Price!$AB$11,BETAINV(H978,Price!$AB$19,Price!$AB$20,Price!$AB$11,Price!$AB$12),Price!$AB$11)</f>
        <v>1.099337396423953</v>
      </c>
      <c r="J978">
        <f>IF(Weight!$AB$12&gt;Weight!$AB$11,BETAINV(H978,Weight!$AB$19,Weight!$AB$20,Weight!$AB$11,Weight!$AB$12),Weight!$AB$11)</f>
        <v>475.27587458879339</v>
      </c>
      <c r="K978">
        <f>IF(Wean!$AB$12&gt;Wean!$AB$11,BETAINV(H978,Wean!$AB$19,Wean!$AB$20,Wean!$AB$11,Wean!$AB$12),Wean!$AB$11)</f>
        <v>0.8828605108204467</v>
      </c>
      <c r="L978">
        <f>IF(Costs!$AB$12&gt;Costs!$AB$11,BETAINV(H978,Costs!$AB$19,Costs!$AB$20,Costs!$AB$11,Costs!$AB$12),Costs!$AB$11)</f>
        <v>331.73005546076894</v>
      </c>
      <c r="M978">
        <f t="shared" si="64"/>
        <v>129.55444611589888</v>
      </c>
      <c r="N978">
        <f t="shared" si="62"/>
        <v>-457.11222055076774</v>
      </c>
      <c r="O978">
        <f t="shared" si="63"/>
        <v>0.97499999999999998</v>
      </c>
    </row>
    <row r="979" spans="7:15" x14ac:dyDescent="0.2">
      <c r="G979">
        <v>976</v>
      </c>
      <c r="H979">
        <f t="shared" si="61"/>
        <v>0.97599999999999998</v>
      </c>
      <c r="I979">
        <f>IF(Price!$AB$12&gt;Price!$AB$11,BETAINV(H979,Price!$AB$19,Price!$AB$20,Price!$AB$11,Price!$AB$12),Price!$AB$11)</f>
        <v>1.1001410356788124</v>
      </c>
      <c r="J979">
        <f>IF(Weight!$AB$12&gt;Weight!$AB$11,BETAINV(H979,Weight!$AB$19,Weight!$AB$20,Weight!$AB$11,Weight!$AB$12),Weight!$AB$11)</f>
        <v>475.4468888530522</v>
      </c>
      <c r="K979">
        <f>IF(Wean!$AB$12&gt;Wean!$AB$11,BETAINV(H979,Wean!$AB$19,Wean!$AB$20,Wean!$AB$11,Wean!$AB$12),Wean!$AB$11)</f>
        <v>0.88321840957835107</v>
      </c>
      <c r="L979">
        <f>IF(Costs!$AB$12&gt;Costs!$AB$11,BETAINV(H979,Costs!$AB$19,Costs!$AB$20,Costs!$AB$11,Costs!$AB$12),Costs!$AB$11)</f>
        <v>332.08617342913828</v>
      </c>
      <c r="M979">
        <f t="shared" si="64"/>
        <v>129.88884027192273</v>
      </c>
      <c r="N979">
        <f t="shared" si="62"/>
        <v>-456.7778263947439</v>
      </c>
      <c r="O979">
        <f t="shared" si="63"/>
        <v>0.97599999999999998</v>
      </c>
    </row>
    <row r="980" spans="7:15" x14ac:dyDescent="0.2">
      <c r="G980">
        <v>977</v>
      </c>
      <c r="H980">
        <f t="shared" si="61"/>
        <v>0.97699999999999998</v>
      </c>
      <c r="I980">
        <f>IF(Price!$AB$12&gt;Price!$AB$11,BETAINV(H980,Price!$AB$19,Price!$AB$20,Price!$AB$11,Price!$AB$12),Price!$AB$11)</f>
        <v>1.1009689591923442</v>
      </c>
      <c r="J980">
        <f>IF(Weight!$AB$12&gt;Weight!$AB$11,BETAINV(H980,Weight!$AB$19,Weight!$AB$20,Weight!$AB$11,Weight!$AB$12),Weight!$AB$11)</f>
        <v>475.62272448097019</v>
      </c>
      <c r="K980">
        <f>IF(Wean!$AB$12&gt;Wean!$AB$11,BETAINV(H980,Wean!$AB$19,Wean!$AB$20,Wean!$AB$11,Wean!$AB$12),Wean!$AB$11)</f>
        <v>0.88358735816259459</v>
      </c>
      <c r="L980">
        <f>IF(Costs!$AB$12&gt;Costs!$AB$11,BETAINV(H980,Costs!$AB$19,Costs!$AB$20,Costs!$AB$11,Costs!$AB$12),Costs!$AB$11)</f>
        <v>332.45269992964199</v>
      </c>
      <c r="M980">
        <f t="shared" si="64"/>
        <v>130.23415853320932</v>
      </c>
      <c r="N980">
        <f t="shared" si="62"/>
        <v>-456.4325081334573</v>
      </c>
      <c r="O980">
        <f t="shared" si="63"/>
        <v>0.97699999999999998</v>
      </c>
    </row>
    <row r="981" spans="7:15" x14ac:dyDescent="0.2">
      <c r="G981">
        <v>978</v>
      </c>
      <c r="H981">
        <f t="shared" si="61"/>
        <v>0.97799999999999998</v>
      </c>
      <c r="I981">
        <f>IF(Price!$AB$12&gt;Price!$AB$11,BETAINV(H981,Price!$AB$19,Price!$AB$20,Price!$AB$11,Price!$AB$12),Price!$AB$11)</f>
        <v>1.1018230509136024</v>
      </c>
      <c r="J981">
        <f>IF(Weight!$AB$12&gt;Weight!$AB$11,BETAINV(H981,Weight!$AB$19,Weight!$AB$20,Weight!$AB$11,Weight!$AB$12),Weight!$AB$11)</f>
        <v>475.80374792655982</v>
      </c>
      <c r="K981">
        <f>IF(Wean!$AB$12&gt;Wean!$AB$11,BETAINV(H981,Wean!$AB$19,Wean!$AB$20,Wean!$AB$11,Wean!$AB$12),Wean!$AB$11)</f>
        <v>0.88396821756281307</v>
      </c>
      <c r="L981">
        <f>IF(Costs!$AB$12&gt;Costs!$AB$11,BETAINV(H981,Costs!$AB$19,Costs!$AB$20,Costs!$AB$11,Costs!$AB$12),Costs!$AB$11)</f>
        <v>332.83043497040251</v>
      </c>
      <c r="M981">
        <f t="shared" si="64"/>
        <v>130.59126190213385</v>
      </c>
      <c r="N981">
        <f t="shared" si="62"/>
        <v>-456.07540476453278</v>
      </c>
      <c r="O981">
        <f t="shared" si="63"/>
        <v>0.97799999999999998</v>
      </c>
    </row>
    <row r="982" spans="7:15" x14ac:dyDescent="0.2">
      <c r="G982">
        <v>979</v>
      </c>
      <c r="H982">
        <f t="shared" si="61"/>
        <v>0.97899999999999998</v>
      </c>
      <c r="I982">
        <f>IF(Price!$AB$12&gt;Price!$AB$11,BETAINV(H982,Price!$AB$19,Price!$AB$20,Price!$AB$11,Price!$AB$12),Price!$AB$11)</f>
        <v>1.1027054351230969</v>
      </c>
      <c r="J982">
        <f>IF(Weight!$AB$12&gt;Weight!$AB$11,BETAINV(H982,Weight!$AB$19,Weight!$AB$20,Weight!$AB$11,Weight!$AB$12),Weight!$AB$11)</f>
        <v>475.99037175473154</v>
      </c>
      <c r="K982">
        <f>IF(Wean!$AB$12&gt;Wean!$AB$11,BETAINV(H982,Wean!$AB$19,Wean!$AB$20,Wean!$AB$11,Wean!$AB$12),Wean!$AB$11)</f>
        <v>0.88436195891228031</v>
      </c>
      <c r="L982">
        <f>IF(Costs!$AB$12&gt;Costs!$AB$11,BETAINV(H982,Costs!$AB$19,Costs!$AB$20,Costs!$AB$11,Costs!$AB$12),Costs!$AB$11)</f>
        <v>333.22027998562032</v>
      </c>
      <c r="M982">
        <f t="shared" si="64"/>
        <v>130.96112226409571</v>
      </c>
      <c r="N982">
        <f t="shared" si="62"/>
        <v>-455.70554440257092</v>
      </c>
      <c r="O982">
        <f t="shared" si="63"/>
        <v>0.97899999999999998</v>
      </c>
    </row>
    <row r="983" spans="7:15" x14ac:dyDescent="0.2">
      <c r="G983">
        <v>980</v>
      </c>
      <c r="H983">
        <f t="shared" si="61"/>
        <v>0.98</v>
      </c>
      <c r="I983">
        <f>IF(Price!$AB$12&gt;Price!$AB$11,BETAINV(H983,Price!$AB$19,Price!$AB$20,Price!$AB$11,Price!$AB$12),Price!$AB$11)</f>
        <v>1.1036185202852546</v>
      </c>
      <c r="J983">
        <f>IF(Weight!$AB$12&gt;Weight!$AB$11,BETAINV(H983,Weight!$AB$19,Weight!$AB$20,Weight!$AB$11,Weight!$AB$12),Weight!$AB$11)</f>
        <v>476.18306296949754</v>
      </c>
      <c r="K983">
        <f>IF(Wean!$AB$12&gt;Wean!$AB$11,BETAINV(H983,Wean!$AB$19,Wean!$AB$20,Wean!$AB$11,Wean!$AB$12),Wean!$AB$11)</f>
        <v>0.88476968362543507</v>
      </c>
      <c r="L983">
        <f>IF(Costs!$AB$12&gt;Costs!$AB$11,BETAINV(H983,Costs!$AB$19,Costs!$AB$20,Costs!$AB$11,Costs!$AB$12),Costs!$AB$11)</f>
        <v>333.62325625801617</v>
      </c>
      <c r="M983">
        <f t="shared" si="64"/>
        <v>131.34484275180534</v>
      </c>
      <c r="N983">
        <f t="shared" si="62"/>
        <v>-455.32182391486128</v>
      </c>
      <c r="O983">
        <f t="shared" si="63"/>
        <v>0.98</v>
      </c>
    </row>
    <row r="984" spans="7:15" x14ac:dyDescent="0.2">
      <c r="G984">
        <v>981</v>
      </c>
      <c r="H984">
        <f t="shared" si="61"/>
        <v>0.98099999999999998</v>
      </c>
      <c r="I984">
        <f>IF(Price!$AB$12&gt;Price!$AB$11,BETAINV(H984,Price!$AB$19,Price!$AB$20,Price!$AB$11,Price!$AB$12),Price!$AB$11)</f>
        <v>1.1045650535553941</v>
      </c>
      <c r="J984">
        <f>IF(Weight!$AB$12&gt;Weight!$AB$11,BETAINV(H984,Weight!$AB$19,Weight!$AB$20,Weight!$AB$11,Weight!$AB$12),Weight!$AB$11)</f>
        <v>476.38235334904209</v>
      </c>
      <c r="K984">
        <f>IF(Wean!$AB$12&gt;Wean!$AB$11,BETAINV(H984,Wean!$AB$19,Wean!$AB$20,Wean!$AB$11,Wean!$AB$12),Wean!$AB$11)</f>
        <v>0.88519264843562417</v>
      </c>
      <c r="L984">
        <f>IF(Costs!$AB$12&gt;Costs!$AB$11,BETAINV(H984,Costs!$AB$19,Costs!$AB$20,Costs!$AB$11,Costs!$AB$12),Costs!$AB$11)</f>
        <v>334.04052780087119</v>
      </c>
      <c r="M984">
        <f t="shared" si="64"/>
        <v>131.74368308168624</v>
      </c>
      <c r="N984">
        <f t="shared" si="62"/>
        <v>-454.92298358498039</v>
      </c>
      <c r="O984">
        <f t="shared" si="63"/>
        <v>0.98099999999999998</v>
      </c>
    </row>
    <row r="985" spans="7:15" x14ac:dyDescent="0.2">
      <c r="G985">
        <v>982</v>
      </c>
      <c r="H985">
        <f t="shared" si="61"/>
        <v>0.98199999999999998</v>
      </c>
      <c r="I985">
        <f>IF(Price!$AB$12&gt;Price!$AB$11,BETAINV(H985,Price!$AB$19,Price!$AB$20,Price!$AB$11,Price!$AB$12),Price!$AB$11)</f>
        <v>1.1055481892439676</v>
      </c>
      <c r="J985">
        <f>IF(Weight!$AB$12&gt;Weight!$AB$11,BETAINV(H985,Weight!$AB$19,Weight!$AB$20,Weight!$AB$11,Weight!$AB$12),Weight!$AB$11)</f>
        <v>476.58885240545516</v>
      </c>
      <c r="K985">
        <f>IF(Wean!$AB$12&gt;Wean!$AB$11,BETAINV(H985,Wean!$AB$19,Wean!$AB$20,Wean!$AB$11,Wean!$AB$12),Wean!$AB$11)</f>
        <v>0.88563229685398404</v>
      </c>
      <c r="L985">
        <f>IF(Costs!$AB$12&gt;Costs!$AB$11,BETAINV(H985,Costs!$AB$19,Costs!$AB$20,Costs!$AB$11,Costs!$AB$12),Costs!$AB$11)</f>
        <v>334.47343007783047</v>
      </c>
      <c r="M985">
        <f t="shared" si="64"/>
        <v>132.15909140976527</v>
      </c>
      <c r="N985">
        <f t="shared" si="62"/>
        <v>-454.50757525690136</v>
      </c>
      <c r="O985">
        <f t="shared" si="63"/>
        <v>0.98199999999999998</v>
      </c>
    </row>
    <row r="986" spans="7:15" x14ac:dyDescent="0.2">
      <c r="G986">
        <v>983</v>
      </c>
      <c r="H986">
        <f t="shared" si="61"/>
        <v>0.98299999999999998</v>
      </c>
      <c r="I986">
        <f>IF(Price!$AB$12&gt;Price!$AB$11,BETAINV(H986,Price!$AB$19,Price!$AB$20,Price!$AB$11,Price!$AB$12),Price!$AB$11)</f>
        <v>1.1065715758113319</v>
      </c>
      <c r="J986">
        <f>IF(Weight!$AB$12&gt;Weight!$AB$11,BETAINV(H986,Weight!$AB$19,Weight!$AB$20,Weight!$AB$11,Weight!$AB$12),Weight!$AB$11)</f>
        <v>476.80326382313297</v>
      </c>
      <c r="K986">
        <f>IF(Wean!$AB$12&gt;Wean!$AB$11,BETAINV(H986,Wean!$AB$19,Wean!$AB$20,Wean!$AB$11,Wean!$AB$12),Wean!$AB$11)</f>
        <v>0.88609029915607929</v>
      </c>
      <c r="L986">
        <f>IF(Costs!$AB$12&gt;Costs!$AB$11,BETAINV(H986,Costs!$AB$19,Costs!$AB$20,Costs!$AB$11,Costs!$AB$12),Costs!$AB$11)</f>
        <v>334.92350646735713</v>
      </c>
      <c r="M986">
        <f t="shared" si="64"/>
        <v>132.59274485163269</v>
      </c>
      <c r="N986">
        <f t="shared" si="62"/>
        <v>-454.07392181503394</v>
      </c>
      <c r="O986">
        <f t="shared" si="63"/>
        <v>0.98299999999999998</v>
      </c>
    </row>
    <row r="987" spans="7:15" x14ac:dyDescent="0.2">
      <c r="G987">
        <v>984</v>
      </c>
      <c r="H987">
        <f t="shared" si="61"/>
        <v>0.98399999999999999</v>
      </c>
      <c r="I987">
        <f>IF(Price!$AB$12&gt;Price!$AB$11,BETAINV(H987,Price!$AB$19,Price!$AB$20,Price!$AB$11,Price!$AB$12),Price!$AB$11)</f>
        <v>1.107639467831907</v>
      </c>
      <c r="J987">
        <f>IF(Weight!$AB$12&gt;Weight!$AB$11,BETAINV(H987,Weight!$AB$19,Weight!$AB$20,Weight!$AB$11,Weight!$AB$12),Weight!$AB$11)</f>
        <v>477.0264065761109</v>
      </c>
      <c r="K987">
        <f>IF(Wean!$AB$12&gt;Wean!$AB$11,BETAINV(H987,Wean!$AB$19,Wean!$AB$20,Wean!$AB$11,Wean!$AB$12),Wean!$AB$11)</f>
        <v>0.8865686038632119</v>
      </c>
      <c r="L987">
        <f>IF(Costs!$AB$12&gt;Costs!$AB$11,BETAINV(H987,Costs!$AB$19,Costs!$AB$20,Costs!$AB$11,Costs!$AB$12),Costs!$AB$11)</f>
        <v>335.39255515452152</v>
      </c>
      <c r="M987">
        <f t="shared" si="64"/>
        <v>133.04660168878382</v>
      </c>
      <c r="N987">
        <f t="shared" si="62"/>
        <v>-453.62006497788281</v>
      </c>
      <c r="O987">
        <f t="shared" si="63"/>
        <v>0.98399999999999999</v>
      </c>
    </row>
    <row r="988" spans="7:15" x14ac:dyDescent="0.2">
      <c r="G988">
        <v>985</v>
      </c>
      <c r="H988">
        <f t="shared" si="61"/>
        <v>0.98499999999999999</v>
      </c>
      <c r="I988">
        <f>IF(Price!$AB$12&gt;Price!$AB$11,BETAINV(H988,Price!$AB$19,Price!$AB$20,Price!$AB$11,Price!$AB$12),Price!$AB$11)</f>
        <v>1.1087568721624086</v>
      </c>
      <c r="J988">
        <f>IF(Weight!$AB$12&gt;Weight!$AB$11,BETAINV(H988,Weight!$AB$19,Weight!$AB$20,Weight!$AB$11,Weight!$AB$12),Weight!$AB$11)</f>
        <v>477.25924244254617</v>
      </c>
      <c r="K988">
        <f>IF(Wean!$AB$12&gt;Wean!$AB$11,BETAINV(H988,Wean!$AB$19,Wean!$AB$20,Wean!$AB$11,Wean!$AB$12),Wean!$AB$11)</f>
        <v>0.8870695049749715</v>
      </c>
      <c r="L988">
        <f>IF(Costs!$AB$12&gt;Costs!$AB$11,BETAINV(H988,Costs!$AB$19,Costs!$AB$20,Costs!$AB$11,Costs!$AB$12),Costs!$AB$11)</f>
        <v>335.88269029448657</v>
      </c>
      <c r="M988">
        <f t="shared" si="64"/>
        <v>133.52296960028212</v>
      </c>
      <c r="N988">
        <f t="shared" si="62"/>
        <v>-453.1436970663845</v>
      </c>
      <c r="O988">
        <f t="shared" si="63"/>
        <v>0.98499999999999999</v>
      </c>
    </row>
    <row r="989" spans="7:15" x14ac:dyDescent="0.2">
      <c r="G989">
        <v>986</v>
      </c>
      <c r="H989">
        <f t="shared" si="61"/>
        <v>0.98599999999999999</v>
      </c>
      <c r="I989">
        <f>IF(Price!$AB$12&gt;Price!$AB$11,BETAINV(H989,Price!$AB$19,Price!$AB$20,Price!$AB$11,Price!$AB$12),Price!$AB$11)</f>
        <v>1.1099297418346341</v>
      </c>
      <c r="J989">
        <f>IF(Weight!$AB$12&gt;Weight!$AB$11,BETAINV(H989,Weight!$AB$19,Weight!$AB$20,Weight!$AB$11,Weight!$AB$12),Weight!$AB$11)</f>
        <v>477.50291242703645</v>
      </c>
      <c r="K989">
        <f>IF(Wean!$AB$12&gt;Wean!$AB$11,BETAINV(H989,Wean!$AB$19,Wean!$AB$20,Wean!$AB$11,Wean!$AB$12),Wean!$AB$11)</f>
        <v>0.88759573118720303</v>
      </c>
      <c r="L989">
        <f>IF(Costs!$AB$12&gt;Costs!$AB$11,BETAINV(H989,Costs!$AB$19,Costs!$AB$20,Costs!$AB$11,Costs!$AB$12),Costs!$AB$11)</f>
        <v>336.39642307131362</v>
      </c>
      <c r="M989">
        <f t="shared" si="64"/>
        <v>134.02459627896815</v>
      </c>
      <c r="N989">
        <f t="shared" si="62"/>
        <v>-452.64207038769848</v>
      </c>
      <c r="O989">
        <f t="shared" si="63"/>
        <v>0.98599999999999999</v>
      </c>
    </row>
    <row r="990" spans="7:15" x14ac:dyDescent="0.2">
      <c r="G990">
        <v>987</v>
      </c>
      <c r="H990">
        <f t="shared" si="61"/>
        <v>0.98699999999999999</v>
      </c>
      <c r="I990">
        <f>IF(Price!$AB$12&gt;Price!$AB$11,BETAINV(H990,Price!$AB$19,Price!$AB$20,Price!$AB$11,Price!$AB$12),Price!$AB$11)</f>
        <v>1.1111652379321224</v>
      </c>
      <c r="J990">
        <f>IF(Weight!$AB$12&gt;Weight!$AB$11,BETAINV(H990,Weight!$AB$19,Weight!$AB$20,Weight!$AB$11,Weight!$AB$12),Weight!$AB$11)</f>
        <v>477.75878584495416</v>
      </c>
      <c r="K990">
        <f>IF(Wean!$AB$12&gt;Wean!$AB$11,BETAINV(H990,Wean!$AB$19,Wean!$AB$20,Wean!$AB$11,Wean!$AB$12),Wean!$AB$11)</f>
        <v>0.88815056644016677</v>
      </c>
      <c r="L990">
        <f>IF(Costs!$AB$12&gt;Costs!$AB$11,BETAINV(H990,Costs!$AB$19,Costs!$AB$20,Costs!$AB$11,Costs!$AB$12),Costs!$AB$11)</f>
        <v>336.93677107084574</v>
      </c>
      <c r="M990">
        <f t="shared" si="64"/>
        <v>134.55479197133826</v>
      </c>
      <c r="N990">
        <f t="shared" si="62"/>
        <v>-452.11187469532837</v>
      </c>
      <c r="O990">
        <f t="shared" si="63"/>
        <v>0.98699999999999999</v>
      </c>
    </row>
    <row r="991" spans="7:15" x14ac:dyDescent="0.2">
      <c r="G991">
        <v>988</v>
      </c>
      <c r="H991">
        <f t="shared" si="61"/>
        <v>0.98799999999999999</v>
      </c>
      <c r="I991">
        <f>IF(Price!$AB$12&gt;Price!$AB$11,BETAINV(H991,Price!$AB$19,Price!$AB$20,Price!$AB$11,Price!$AB$12),Price!$AB$11)</f>
        <v>1.1124720906141703</v>
      </c>
      <c r="J991">
        <f>IF(Weight!$AB$12&gt;Weight!$AB$11,BETAINV(H991,Weight!$AB$19,Weight!$AB$20,Weight!$AB$11,Weight!$AB$12),Weight!$AB$11)</f>
        <v>478.02852783071336</v>
      </c>
      <c r="K991">
        <f>IF(Wean!$AB$12&gt;Wean!$AB$11,BETAINV(H991,Wean!$AB$19,Wean!$AB$20,Wean!$AB$11,Wean!$AB$12),Wean!$AB$11)</f>
        <v>0.88873801617679304</v>
      </c>
      <c r="L991">
        <f>IF(Costs!$AB$12&gt;Costs!$AB$11,BETAINV(H991,Costs!$AB$19,Costs!$AB$20,Costs!$AB$11,Costs!$AB$12),Costs!$AB$11)</f>
        <v>337.50740890492659</v>
      </c>
      <c r="M991">
        <f t="shared" si="64"/>
        <v>135.11759863122762</v>
      </c>
      <c r="N991">
        <f t="shared" si="62"/>
        <v>-451.54906803543901</v>
      </c>
      <c r="O991">
        <f t="shared" si="63"/>
        <v>0.98799999999999999</v>
      </c>
    </row>
    <row r="992" spans="7:15" x14ac:dyDescent="0.2">
      <c r="G992">
        <v>989</v>
      </c>
      <c r="H992">
        <f t="shared" si="61"/>
        <v>0.98899999999999999</v>
      </c>
      <c r="I992">
        <f>IF(Price!$AB$12&gt;Price!$AB$11,BETAINV(H992,Price!$AB$19,Price!$AB$20,Price!$AB$11,Price!$AB$12),Price!$AB$11)</f>
        <v>1.1138611086804806</v>
      </c>
      <c r="J992">
        <f>IF(Weight!$AB$12&gt;Weight!$AB$11,BETAINV(H992,Weight!$AB$19,Weight!$AB$20,Weight!$AB$11,Weight!$AB$12),Weight!$AB$11)</f>
        <v>478.31419438065313</v>
      </c>
      <c r="K992">
        <f>IF(Wean!$AB$12&gt;Wean!$AB$11,BETAINV(H992,Wean!$AB$19,Wean!$AB$20,Wean!$AB$11,Wean!$AB$12),Wean!$AB$11)</f>
        <v>0.88936304211204531</v>
      </c>
      <c r="L992">
        <f>IF(Costs!$AB$12&gt;Costs!$AB$11,BETAINV(H992,Costs!$AB$19,Costs!$AB$20,Costs!$AB$11,Costs!$AB$12),Costs!$AB$11)</f>
        <v>338.11288057061535</v>
      </c>
      <c r="M992">
        <f t="shared" si="64"/>
        <v>135.71802899882243</v>
      </c>
      <c r="N992">
        <f t="shared" si="62"/>
        <v>-450.9486376678442</v>
      </c>
      <c r="O992">
        <f t="shared" si="63"/>
        <v>0.98899999999999999</v>
      </c>
    </row>
    <row r="993" spans="7:15" x14ac:dyDescent="0.2">
      <c r="G993">
        <v>990</v>
      </c>
      <c r="H993">
        <f t="shared" si="61"/>
        <v>0.99</v>
      </c>
      <c r="I993">
        <f>IF(Price!$AB$12&gt;Price!$AB$11,BETAINV(H993,Price!$AB$19,Price!$AB$20,Price!$AB$11,Price!$AB$12),Price!$AB$11)</f>
        <v>1.1153459187129002</v>
      </c>
      <c r="J993">
        <f>IF(Weight!$AB$12&gt;Weight!$AB$11,BETAINV(H993,Weight!$AB$19,Weight!$AB$20,Weight!$AB$11,Weight!$AB$12),Weight!$AB$11)</f>
        <v>478.61836983945142</v>
      </c>
      <c r="K993">
        <f>IF(Wean!$AB$12&gt;Wean!$AB$11,BETAINV(H993,Wean!$AB$19,Wean!$AB$20,Wean!$AB$11,Wean!$AB$12),Wean!$AB$11)</f>
        <v>0.89003190293778245</v>
      </c>
      <c r="L993">
        <f>IF(Costs!$AB$12&gt;Costs!$AB$11,BETAINV(H993,Costs!$AB$19,Costs!$AB$20,Costs!$AB$11,Costs!$AB$12),Costs!$AB$11)</f>
        <v>338.75890711268818</v>
      </c>
      <c r="M993">
        <f t="shared" si="64"/>
        <v>136.36241389961634</v>
      </c>
      <c r="N993">
        <f t="shared" si="62"/>
        <v>-450.30425276705029</v>
      </c>
      <c r="O993">
        <f t="shared" si="63"/>
        <v>0.99</v>
      </c>
    </row>
    <row r="994" spans="7:15" x14ac:dyDescent="0.2">
      <c r="G994">
        <v>991</v>
      </c>
      <c r="H994">
        <f t="shared" si="61"/>
        <v>0.99099999999999999</v>
      </c>
      <c r="I994">
        <f>IF(Price!$AB$12&gt;Price!$AB$11,BETAINV(H994,Price!$AB$19,Price!$AB$20,Price!$AB$11,Price!$AB$12),Price!$AB$11)</f>
        <v>1.1169440722089843</v>
      </c>
      <c r="J994">
        <f>IF(Weight!$AB$12&gt;Weight!$AB$11,BETAINV(H994,Weight!$AB$19,Weight!$AB$20,Weight!$AB$11,Weight!$AB$12),Weight!$AB$11)</f>
        <v>478.94437222439592</v>
      </c>
      <c r="K994">
        <f>IF(Wean!$AB$12&gt;Wean!$AB$11,BETAINV(H994,Wean!$AB$19,Wean!$AB$20,Wean!$AB$11,Wean!$AB$12),Wean!$AB$11)</f>
        <v>0.89075266491576</v>
      </c>
      <c r="L994">
        <f>IF(Costs!$AB$12&gt;Costs!$AB$11,BETAINV(H994,Costs!$AB$19,Costs!$AB$20,Costs!$AB$11,Costs!$AB$12),Costs!$AB$11)</f>
        <v>339.45284685579611</v>
      </c>
      <c r="M994">
        <f t="shared" si="64"/>
        <v>137.05892326162541</v>
      </c>
      <c r="N994">
        <f t="shared" si="62"/>
        <v>-449.60774340504122</v>
      </c>
      <c r="O994">
        <f t="shared" si="63"/>
        <v>0.99099999999999999</v>
      </c>
    </row>
    <row r="995" spans="7:15" x14ac:dyDescent="0.2">
      <c r="G995">
        <v>992</v>
      </c>
      <c r="H995">
        <f t="shared" si="61"/>
        <v>0.99199999999999999</v>
      </c>
      <c r="I995">
        <f>IF(Price!$AB$12&gt;Price!$AB$11,BETAINV(H995,Price!$AB$19,Price!$AB$20,Price!$AB$11,Price!$AB$12),Price!$AB$11)</f>
        <v>1.1186787686642203</v>
      </c>
      <c r="J995">
        <f>IF(Weight!$AB$12&gt;Weight!$AB$11,BETAINV(H995,Weight!$AB$19,Weight!$AB$20,Weight!$AB$11,Weight!$AB$12),Weight!$AB$11)</f>
        <v>479.29657174063988</v>
      </c>
      <c r="K995">
        <f>IF(Wean!$AB$12&gt;Wean!$AB$11,BETAINV(H995,Wean!$AB$19,Wean!$AB$20,Wean!$AB$11,Wean!$AB$12),Wean!$AB$11)</f>
        <v>0.89153599698138564</v>
      </c>
      <c r="L995">
        <f>IF(Costs!$AB$12&gt;Costs!$AB$11,BETAINV(H995,Costs!$AB$19,Costs!$AB$20,Costs!$AB$11,Costs!$AB$12),Costs!$AB$11)</f>
        <v>340.20441065668297</v>
      </c>
      <c r="M995">
        <f t="shared" si="64"/>
        <v>137.81837835602562</v>
      </c>
      <c r="N995">
        <f t="shared" si="62"/>
        <v>-448.84828831064101</v>
      </c>
      <c r="O995">
        <f t="shared" si="63"/>
        <v>0.99199999999999999</v>
      </c>
    </row>
    <row r="996" spans="7:15" x14ac:dyDescent="0.2">
      <c r="G996">
        <v>993</v>
      </c>
      <c r="H996">
        <f t="shared" si="61"/>
        <v>0.99299999999999999</v>
      </c>
      <c r="I996">
        <f>IF(Price!$AB$12&gt;Price!$AB$11,BETAINV(H996,Price!$AB$19,Price!$AB$20,Price!$AB$11,Price!$AB$12),Price!$AB$11)</f>
        <v>1.1205816650075582</v>
      </c>
      <c r="J996">
        <f>IF(Weight!$AB$12&gt;Weight!$AB$11,BETAINV(H996,Weight!$AB$19,Weight!$AB$20,Weight!$AB$11,Weight!$AB$12),Weight!$AB$11)</f>
        <v>479.68090823915901</v>
      </c>
      <c r="K996">
        <f>IF(Wean!$AB$12&gt;Wean!$AB$11,BETAINV(H996,Wean!$AB$19,Wean!$AB$20,Wean!$AB$11,Wean!$AB$12),Wean!$AB$11)</f>
        <v>0.89239646793055949</v>
      </c>
      <c r="L996">
        <f>IF(Costs!$AB$12&gt;Costs!$AB$11,BETAINV(H996,Costs!$AB$19,Costs!$AB$20,Costs!$AB$11,Costs!$AB$12),Costs!$AB$11)</f>
        <v>341.02682625186083</v>
      </c>
      <c r="M996">
        <f t="shared" si="64"/>
        <v>138.65557853440538</v>
      </c>
      <c r="N996">
        <f t="shared" si="62"/>
        <v>-448.01108813226125</v>
      </c>
      <c r="O996">
        <f t="shared" si="63"/>
        <v>0.99299999999999999</v>
      </c>
    </row>
    <row r="997" spans="7:15" x14ac:dyDescent="0.2">
      <c r="G997">
        <v>994</v>
      </c>
      <c r="H997">
        <f t="shared" si="61"/>
        <v>0.99399999999999999</v>
      </c>
      <c r="I997">
        <f>IF(Price!$AB$12&gt;Price!$AB$11,BETAINV(H997,Price!$AB$19,Price!$AB$20,Price!$AB$11,Price!$AB$12),Price!$AB$11)</f>
        <v>1.1226977289797782</v>
      </c>
      <c r="J997">
        <f>IF(Weight!$AB$12&gt;Weight!$AB$11,BETAINV(H997,Weight!$AB$19,Weight!$AB$20,Weight!$AB$11,Weight!$AB$12),Weight!$AB$11)</f>
        <v>480.10578152534777</v>
      </c>
      <c r="K997">
        <f>IF(Wean!$AB$12&gt;Wean!$AB$11,BETAINV(H997,Wean!$AB$19,Wean!$AB$20,Wean!$AB$11,Wean!$AB$12),Wean!$AB$11)</f>
        <v>0.89335478886306274</v>
      </c>
      <c r="L997">
        <f>IF(Costs!$AB$12&gt;Costs!$AB$11,BETAINV(H997,Costs!$AB$19,Costs!$AB$20,Costs!$AB$11,Costs!$AB$12),Costs!$AB$11)</f>
        <v>341.93884612701567</v>
      </c>
      <c r="M997">
        <f t="shared" si="64"/>
        <v>139.5915977559402</v>
      </c>
      <c r="N997">
        <f t="shared" si="62"/>
        <v>-447.07506891072643</v>
      </c>
      <c r="O997">
        <f t="shared" si="63"/>
        <v>0.99399999999999999</v>
      </c>
    </row>
    <row r="998" spans="7:15" x14ac:dyDescent="0.2">
      <c r="G998">
        <v>995</v>
      </c>
      <c r="H998">
        <f t="shared" si="61"/>
        <v>0.995</v>
      </c>
      <c r="I998">
        <f>IF(Price!$AB$12&gt;Price!$AB$11,BETAINV(H998,Price!$AB$19,Price!$AB$20,Price!$AB$11,Price!$AB$12),Price!$AB$11)</f>
        <v>1.1250942673728419</v>
      </c>
      <c r="J998">
        <f>IF(Weight!$AB$12&gt;Weight!$AB$11,BETAINV(H998,Weight!$AB$19,Weight!$AB$20,Weight!$AB$11,Weight!$AB$12),Weight!$AB$11)</f>
        <v>480.58369986648381</v>
      </c>
      <c r="K998">
        <f>IF(Wean!$AB$12&gt;Wean!$AB$11,BETAINV(H998,Wean!$AB$19,Wean!$AB$20,Wean!$AB$11,Wean!$AB$12),Wean!$AB$11)</f>
        <v>0.89444198774084605</v>
      </c>
      <c r="L998">
        <f>IF(Costs!$AB$12&gt;Costs!$AB$11,BETAINV(H998,Costs!$AB$19,Costs!$AB$20,Costs!$AB$11,Costs!$AB$12),Costs!$AB$11)</f>
        <v>342.96847499103296</v>
      </c>
      <c r="M998">
        <f t="shared" si="64"/>
        <v>140.65806599633794</v>
      </c>
      <c r="N998">
        <f t="shared" si="62"/>
        <v>-446.00860067032869</v>
      </c>
      <c r="O998">
        <f t="shared" si="63"/>
        <v>0.995</v>
      </c>
    </row>
    <row r="999" spans="7:15" x14ac:dyDescent="0.2">
      <c r="G999">
        <v>996</v>
      </c>
      <c r="H999">
        <f t="shared" si="61"/>
        <v>0.996</v>
      </c>
      <c r="I999">
        <f>IF(Price!$AB$12&gt;Price!$AB$11,BETAINV(H999,Price!$AB$19,Price!$AB$20,Price!$AB$11,Price!$AB$12),Price!$AB$11)</f>
        <v>1.1278794584691996</v>
      </c>
      <c r="J999">
        <f>IF(Weight!$AB$12&gt;Weight!$AB$11,BETAINV(H999,Weight!$AB$19,Weight!$AB$20,Weight!$AB$11,Weight!$AB$12),Weight!$AB$11)</f>
        <v>481.13464566555126</v>
      </c>
      <c r="K999">
        <f>IF(Wean!$AB$12&gt;Wean!$AB$11,BETAINV(H999,Wean!$AB$19,Wean!$AB$20,Wean!$AB$11,Wean!$AB$12),Wean!$AB$11)</f>
        <v>0.89570798606368096</v>
      </c>
      <c r="L999">
        <f>IF(Costs!$AB$12&gt;Costs!$AB$11,BETAINV(H999,Costs!$AB$19,Costs!$AB$20,Costs!$AB$11,Costs!$AB$12),Costs!$AB$11)</f>
        <v>344.16060317478855</v>
      </c>
      <c r="M999">
        <f t="shared" si="64"/>
        <v>141.90597970170273</v>
      </c>
      <c r="N999">
        <f t="shared" si="62"/>
        <v>-444.7606869649639</v>
      </c>
      <c r="O999">
        <f t="shared" si="63"/>
        <v>0.996</v>
      </c>
    </row>
    <row r="1000" spans="7:15" x14ac:dyDescent="0.2">
      <c r="G1000">
        <v>997</v>
      </c>
      <c r="H1000">
        <f t="shared" si="61"/>
        <v>0.997</v>
      </c>
      <c r="I1000">
        <f>IF(Price!$AB$12&gt;Price!$AB$11,BETAINV(H1000,Price!$AB$19,Price!$AB$20,Price!$AB$11,Price!$AB$12),Price!$AB$11)</f>
        <v>1.1312460542893326</v>
      </c>
      <c r="J1000">
        <f>IF(Weight!$AB$12&gt;Weight!$AB$11,BETAINV(H1000,Weight!$AB$19,Weight!$AB$20,Weight!$AB$11,Weight!$AB$12),Weight!$AB$11)</f>
        <v>481.79396036456342</v>
      </c>
      <c r="K1000">
        <f>IF(Wean!$AB$12&gt;Wean!$AB$11,BETAINV(H1000,Wean!$AB$19,Wean!$AB$20,Wean!$AB$11,Wean!$AB$12),Wean!$AB$11)</f>
        <v>0.89724184488600955</v>
      </c>
      <c r="L1000">
        <f>IF(Costs!$AB$12&gt;Costs!$AB$11,BETAINV(H1000,Costs!$AB$19,Costs!$AB$20,Costs!$AB$11,Costs!$AB$12),Costs!$AB$11)</f>
        <v>345.59495597267983</v>
      </c>
      <c r="M1000">
        <f t="shared" si="64"/>
        <v>143.42653857358533</v>
      </c>
      <c r="N1000">
        <f t="shared" si="62"/>
        <v>-443.2401280930813</v>
      </c>
      <c r="O1000">
        <f t="shared" si="63"/>
        <v>0.997</v>
      </c>
    </row>
    <row r="1001" spans="7:15" x14ac:dyDescent="0.2">
      <c r="G1001">
        <v>998</v>
      </c>
      <c r="H1001">
        <f t="shared" si="61"/>
        <v>0.998</v>
      </c>
      <c r="I1001">
        <f>IF(Price!$AB$12&gt;Price!$AB$11,BETAINV(H1001,Price!$AB$19,Price!$AB$20,Price!$AB$11,Price!$AB$12),Price!$AB$11)</f>
        <v>1.1355990078863256</v>
      </c>
      <c r="J1001">
        <f>IF(Weight!$AB$12&gt;Weight!$AB$11,BETAINV(H1001,Weight!$AB$19,Weight!$AB$20,Weight!$AB$11,Weight!$AB$12),Weight!$AB$11)</f>
        <v>482.63517750139584</v>
      </c>
      <c r="K1001">
        <f>IF(Wean!$AB$12&gt;Wean!$AB$11,BETAINV(H1001,Wean!$AB$19,Wean!$AB$20,Wean!$AB$11,Wean!$AB$12),Wean!$AB$11)</f>
        <v>0.89923096778392053</v>
      </c>
      <c r="L1001">
        <f>IF(Costs!$AB$12&gt;Costs!$AB$11,BETAINV(H1001,Costs!$AB$19,Costs!$AB$20,Costs!$AB$11,Costs!$AB$12),Costs!$AB$11)</f>
        <v>347.43832042816769</v>
      </c>
      <c r="M1001">
        <f t="shared" si="64"/>
        <v>145.41221424020347</v>
      </c>
      <c r="N1001">
        <f t="shared" si="62"/>
        <v>-441.25445242646316</v>
      </c>
      <c r="O1001">
        <f t="shared" si="63"/>
        <v>0.998</v>
      </c>
    </row>
    <row r="1002" spans="7:15" x14ac:dyDescent="0.2">
      <c r="G1002">
        <v>999</v>
      </c>
      <c r="H1002">
        <f t="shared" si="61"/>
        <v>0.999</v>
      </c>
      <c r="I1002">
        <f>IF(Price!$AB$12&gt;Price!$AB$11,BETAINV(H1002,Price!$AB$19,Price!$AB$20,Price!$AB$11,Price!$AB$12),Price!$AB$11)</f>
        <v>1.1421079716803251</v>
      </c>
      <c r="J1002">
        <f>IF(Weight!$AB$12&gt;Weight!$AB$11,BETAINV(H1002,Weight!$AB$19,Weight!$AB$20,Weight!$AB$11,Weight!$AB$12),Weight!$AB$11)</f>
        <v>483.86763657384904</v>
      </c>
      <c r="K1002">
        <f>IF(Wean!$AB$12&gt;Wean!$AB$11,BETAINV(H1002,Wean!$AB$19,Wean!$AB$20,Wean!$AB$11,Wean!$AB$12),Wean!$AB$11)</f>
        <v>0.90221786555189576</v>
      </c>
      <c r="L1002">
        <f>IF(Costs!$AB$12&gt;Costs!$AB$11,BETAINV(H1002,Costs!$AB$19,Costs!$AB$20,Costs!$AB$11,Costs!$AB$12),Costs!$AB$11)</f>
        <v>350.16941348903458</v>
      </c>
      <c r="M1002">
        <f t="shared" si="64"/>
        <v>148.42241999369435</v>
      </c>
      <c r="N1002">
        <f t="shared" si="62"/>
        <v>-438.24424667297228</v>
      </c>
      <c r="O1002">
        <f t="shared" si="63"/>
        <v>0.999</v>
      </c>
    </row>
    <row r="1003" spans="7:15" x14ac:dyDescent="0.2">
      <c r="G1003">
        <v>1000</v>
      </c>
      <c r="H1003">
        <v>0.99990000000000001</v>
      </c>
      <c r="I1003">
        <f>IF(Price!$AB$12&gt;Price!$AB$11,BETAINV(H1003,Price!$AB$19,Price!$AB$20,Price!$AB$11,Price!$AB$12),Price!$AB$11)</f>
        <v>1.1574237011411277</v>
      </c>
      <c r="J1003">
        <f>IF(Weight!$AB$12&gt;Weight!$AB$11,BETAINV(H1003,Weight!$AB$19,Weight!$AB$20,Weight!$AB$11,Weight!$AB$12),Weight!$AB$11)</f>
        <v>486.62527551962387</v>
      </c>
      <c r="K1003">
        <f>IF(Wean!$AB$12&gt;Wean!$AB$11,BETAINV(H1003,Wean!$AB$19,Wean!$AB$20,Wean!$AB$11,Wean!$AB$12),Wean!$AB$11)</f>
        <v>0.9093091393956223</v>
      </c>
      <c r="L1003">
        <f>IF(Costs!$AB$12&gt;Costs!$AB$11,BETAINV(H1003,Costs!$AB$19,Costs!$AB$20,Costs!$AB$11,Costs!$AB$12),Costs!$AB$11)</f>
        <v>356.45412464405388</v>
      </c>
      <c r="M1003">
        <f t="shared" si="64"/>
        <v>155.69754180267114</v>
      </c>
      <c r="N1003">
        <f t="shared" si="62"/>
        <v>-430.96912486399549</v>
      </c>
      <c r="O1003">
        <f t="shared" si="63"/>
        <v>0.99990000000000001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G33" sqref="G33"/>
    </sheetView>
  </sheetViews>
  <sheetFormatPr defaultRowHeight="12.75" x14ac:dyDescent="0.2"/>
  <cols>
    <col min="1" max="1" width="49.5" style="1" bestFit="1" customWidth="1"/>
    <col min="2" max="2" width="6.5" bestFit="1" customWidth="1"/>
    <col min="3" max="3" width="9.83203125" bestFit="1" customWidth="1"/>
    <col min="10" max="10" width="10.5" bestFit="1" customWidth="1"/>
    <col min="11" max="11" width="11.83203125" bestFit="1" customWidth="1"/>
    <col min="12" max="12" width="11" bestFit="1" customWidth="1"/>
  </cols>
  <sheetData>
    <row r="1" spans="1:19" ht="13.5" thickTop="1" x14ac:dyDescent="0.2">
      <c r="A1" s="30"/>
      <c r="B1" s="31"/>
      <c r="C1" s="31"/>
      <c r="D1" s="31"/>
      <c r="E1" s="34" t="s">
        <v>36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">
      <c r="A2" s="32"/>
      <c r="B2" s="12"/>
      <c r="C2" s="35" t="s">
        <v>33</v>
      </c>
      <c r="D2" s="12"/>
      <c r="E2" s="35" t="s">
        <v>37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18"/>
      <c r="B3" s="33" t="s">
        <v>31</v>
      </c>
      <c r="C3" s="33" t="s">
        <v>34</v>
      </c>
      <c r="D3" s="33" t="s">
        <v>35</v>
      </c>
      <c r="E3" s="33" t="s">
        <v>38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2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164" t="s">
        <v>3</v>
      </c>
      <c r="B5" s="151" t="s">
        <v>39</v>
      </c>
      <c r="C5" s="161">
        <v>6.7</v>
      </c>
      <c r="D5" s="162">
        <v>30</v>
      </c>
      <c r="E5" s="16">
        <f>C5*D5</f>
        <v>201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164" t="s">
        <v>4</v>
      </c>
      <c r="B6" s="16"/>
      <c r="C6" s="3"/>
      <c r="D6" s="3"/>
      <c r="E6" s="163"/>
      <c r="F6" s="3"/>
      <c r="G6" s="249" t="s">
        <v>87</v>
      </c>
      <c r="H6" s="249"/>
      <c r="I6" s="249"/>
      <c r="J6" s="249"/>
      <c r="K6" s="249"/>
      <c r="L6" s="3"/>
      <c r="M6" s="3"/>
      <c r="N6" s="3"/>
      <c r="O6" s="3"/>
      <c r="P6" s="3"/>
      <c r="Q6" s="3"/>
      <c r="R6" s="3"/>
      <c r="S6" s="3"/>
    </row>
    <row r="7" spans="1:19" x14ac:dyDescent="0.2">
      <c r="A7" s="26" t="s">
        <v>5</v>
      </c>
      <c r="B7" s="25"/>
      <c r="C7" s="19"/>
      <c r="D7" s="19"/>
      <c r="E7" s="20">
        <f>SUM(E5:E6)</f>
        <v>201</v>
      </c>
      <c r="F7" s="3"/>
      <c r="G7" s="249"/>
      <c r="H7" s="249"/>
      <c r="I7" s="249"/>
      <c r="J7" s="249"/>
      <c r="K7" s="249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27" t="s">
        <v>6</v>
      </c>
      <c r="B8" s="16"/>
      <c r="C8" s="3"/>
      <c r="D8" s="3"/>
      <c r="E8" s="3"/>
      <c r="F8" s="3"/>
      <c r="G8" s="170"/>
      <c r="H8" s="170"/>
      <c r="I8" s="170"/>
      <c r="J8" s="170"/>
      <c r="K8" s="149" t="s">
        <v>88</v>
      </c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15" t="s">
        <v>7</v>
      </c>
      <c r="B9" s="16"/>
      <c r="C9" s="3"/>
      <c r="D9" s="3"/>
      <c r="E9" s="3"/>
      <c r="F9" s="3"/>
      <c r="G9" s="170"/>
      <c r="H9" s="170"/>
      <c r="I9" s="170"/>
      <c r="J9" s="170"/>
      <c r="K9" s="150" t="s">
        <v>89</v>
      </c>
      <c r="L9" s="3"/>
      <c r="M9" s="3"/>
      <c r="N9" s="3"/>
      <c r="O9" s="3"/>
      <c r="P9" s="3"/>
      <c r="Q9" s="3"/>
      <c r="R9" s="3"/>
      <c r="S9" s="3"/>
    </row>
    <row r="10" spans="1:19" ht="13.5" thickBot="1" x14ac:dyDescent="0.25">
      <c r="A10" s="165" t="s">
        <v>8</v>
      </c>
      <c r="B10" s="16" t="s">
        <v>32</v>
      </c>
      <c r="C10" s="151">
        <v>6.39</v>
      </c>
      <c r="D10" s="151">
        <v>1</v>
      </c>
      <c r="E10" s="16">
        <f>C10*D10</f>
        <v>6.39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3.5" thickBot="1" x14ac:dyDescent="0.25">
      <c r="A11" s="165" t="s">
        <v>9</v>
      </c>
      <c r="B11" s="16" t="s">
        <v>32</v>
      </c>
      <c r="C11" s="151">
        <v>31.76</v>
      </c>
      <c r="D11" s="151">
        <v>1</v>
      </c>
      <c r="E11" s="16">
        <f>C11*D11</f>
        <v>31.76</v>
      </c>
      <c r="F11" s="3"/>
      <c r="G11" s="37" t="s">
        <v>49</v>
      </c>
      <c r="H11" s="38"/>
      <c r="I11" s="38"/>
      <c r="J11" s="38"/>
      <c r="K11" s="39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165" t="s">
        <v>10</v>
      </c>
      <c r="B12" s="3" t="s">
        <v>32</v>
      </c>
      <c r="C12" s="151">
        <v>6.37</v>
      </c>
      <c r="D12" s="151">
        <v>1</v>
      </c>
      <c r="E12" s="16">
        <f>C12*D12</f>
        <v>6.37</v>
      </c>
      <c r="F12" s="3"/>
      <c r="G12" s="7"/>
      <c r="H12" s="8"/>
      <c r="I12" s="9" t="s">
        <v>43</v>
      </c>
      <c r="J12" s="9" t="s">
        <v>43</v>
      </c>
      <c r="K12" s="10" t="s">
        <v>46</v>
      </c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165" t="s">
        <v>11</v>
      </c>
      <c r="B13" s="3" t="s">
        <v>32</v>
      </c>
      <c r="C13" s="151">
        <v>4</v>
      </c>
      <c r="D13" s="151">
        <v>1</v>
      </c>
      <c r="E13" s="16">
        <f>C13*D13</f>
        <v>4</v>
      </c>
      <c r="F13" s="3"/>
      <c r="G13" s="11"/>
      <c r="H13" s="12"/>
      <c r="I13" s="5" t="s">
        <v>0</v>
      </c>
      <c r="J13" s="5" t="s">
        <v>1</v>
      </c>
      <c r="K13" s="13" t="s">
        <v>47</v>
      </c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165" t="s">
        <v>12</v>
      </c>
      <c r="B14" s="16" t="s">
        <v>32</v>
      </c>
      <c r="C14" s="3"/>
      <c r="D14" s="3"/>
      <c r="E14" s="163">
        <v>7.85</v>
      </c>
      <c r="F14" s="3"/>
      <c r="G14" s="11"/>
      <c r="H14" s="12"/>
      <c r="I14" s="6" t="s">
        <v>44</v>
      </c>
      <c r="J14" s="6" t="s">
        <v>45</v>
      </c>
      <c r="K14" s="14" t="s">
        <v>48</v>
      </c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165" t="s">
        <v>13</v>
      </c>
      <c r="B15" s="16" t="s">
        <v>32</v>
      </c>
      <c r="C15" s="3"/>
      <c r="D15" s="3"/>
      <c r="E15" s="163">
        <v>10.84</v>
      </c>
      <c r="F15" s="3"/>
      <c r="G15" s="245" t="s">
        <v>41</v>
      </c>
      <c r="H15" s="246"/>
      <c r="I15" s="40">
        <v>4</v>
      </c>
      <c r="J15" s="43">
        <v>14</v>
      </c>
      <c r="K15" s="46">
        <v>90</v>
      </c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165" t="s">
        <v>14</v>
      </c>
      <c r="B16" s="16" t="s">
        <v>32</v>
      </c>
      <c r="C16" s="3"/>
      <c r="D16" s="3"/>
      <c r="E16" s="163">
        <v>8.24</v>
      </c>
      <c r="F16" s="3"/>
      <c r="G16" s="245" t="s">
        <v>40</v>
      </c>
      <c r="H16" s="246"/>
      <c r="I16" s="41">
        <v>5</v>
      </c>
      <c r="J16" s="44">
        <v>30</v>
      </c>
      <c r="K16" s="47">
        <v>98.79</v>
      </c>
      <c r="L16" s="3"/>
      <c r="M16" s="3"/>
      <c r="N16" s="3"/>
      <c r="O16" s="3"/>
      <c r="P16" s="3"/>
      <c r="Q16" s="3"/>
      <c r="R16" s="3"/>
      <c r="S16" s="3"/>
    </row>
    <row r="17" spans="1:19" ht="13.5" thickBot="1" x14ac:dyDescent="0.25">
      <c r="A17" s="165" t="s">
        <v>15</v>
      </c>
      <c r="B17" s="16" t="s">
        <v>32</v>
      </c>
      <c r="C17" s="3"/>
      <c r="D17" s="3"/>
      <c r="E17" s="163">
        <v>2.23</v>
      </c>
      <c r="F17" s="3"/>
      <c r="G17" s="247" t="s">
        <v>42</v>
      </c>
      <c r="H17" s="248"/>
      <c r="I17" s="42">
        <v>7.5</v>
      </c>
      <c r="J17" s="45">
        <v>38</v>
      </c>
      <c r="K17" s="48">
        <v>113</v>
      </c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165" t="s">
        <v>16</v>
      </c>
      <c r="B18" s="16" t="s">
        <v>32</v>
      </c>
      <c r="C18" s="166">
        <v>7.0000000000000007E-2</v>
      </c>
      <c r="D18" s="169">
        <f>SUM(E10:E17)/2</f>
        <v>38.839999999999996</v>
      </c>
      <c r="E18" s="16">
        <f>ROUND(C18*D18,2)</f>
        <v>2.72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28" t="s">
        <v>17</v>
      </c>
      <c r="B19" s="25"/>
      <c r="C19" s="19"/>
      <c r="D19" s="19"/>
      <c r="E19" s="20">
        <f>SUM(E10:E18)</f>
        <v>80.399999999999991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15" t="s">
        <v>18</v>
      </c>
      <c r="B20" s="16"/>
      <c r="C20" s="3"/>
      <c r="D20" s="3"/>
      <c r="E20" s="3"/>
      <c r="F20" s="3"/>
      <c r="G20" s="153" t="s">
        <v>90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165" t="s">
        <v>13</v>
      </c>
      <c r="B21" s="16" t="s">
        <v>32</v>
      </c>
      <c r="C21" s="3"/>
      <c r="D21" s="3"/>
      <c r="E21" s="163">
        <v>4.83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165" t="s">
        <v>14</v>
      </c>
      <c r="B22" s="16" t="s">
        <v>32</v>
      </c>
      <c r="C22" s="3"/>
      <c r="D22" s="3"/>
      <c r="E22" s="163">
        <v>7.88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165" t="s">
        <v>15</v>
      </c>
      <c r="B23" s="16" t="s">
        <v>32</v>
      </c>
      <c r="C23" s="3"/>
      <c r="D23" s="3"/>
      <c r="E23" s="163">
        <v>1.48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165" t="s">
        <v>19</v>
      </c>
      <c r="B24" s="16" t="s">
        <v>39</v>
      </c>
      <c r="C24" s="163">
        <v>0.14000000000000001</v>
      </c>
      <c r="D24" s="168">
        <f>D5</f>
        <v>30</v>
      </c>
      <c r="E24" s="16">
        <f>C24*D24</f>
        <v>4.2</v>
      </c>
      <c r="F24" s="3"/>
      <c r="G24" s="153" t="s">
        <v>91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28" t="s">
        <v>20</v>
      </c>
      <c r="B25" s="25"/>
      <c r="C25" s="19"/>
      <c r="D25" s="19"/>
      <c r="E25" s="36">
        <f>SUM(E21:E24)</f>
        <v>18.39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29" t="s">
        <v>21</v>
      </c>
      <c r="B26" s="22"/>
      <c r="C26" s="22"/>
      <c r="D26" s="22"/>
      <c r="E26" s="2">
        <f>E19+E25</f>
        <v>98.789999999999992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3.5" thickBot="1" x14ac:dyDescent="0.25">
      <c r="A27" s="63" t="s">
        <v>54</v>
      </c>
      <c r="B27" s="61"/>
      <c r="C27" s="61"/>
      <c r="D27" s="61"/>
      <c r="E27" s="62">
        <f>E7-E26</f>
        <v>102.21000000000001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15" t="s">
        <v>22</v>
      </c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165" t="s">
        <v>23</v>
      </c>
      <c r="B29" s="3" t="s">
        <v>32</v>
      </c>
      <c r="C29" s="3"/>
      <c r="D29" s="3"/>
      <c r="E29" s="151">
        <v>42.78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165" t="s">
        <v>24</v>
      </c>
      <c r="B30" s="3" t="s">
        <v>32</v>
      </c>
      <c r="C30" s="3"/>
      <c r="D30" s="3"/>
      <c r="E30" s="151">
        <v>10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165" t="s">
        <v>25</v>
      </c>
      <c r="B31" s="3" t="s">
        <v>32</v>
      </c>
      <c r="C31" s="3"/>
      <c r="D31" s="3"/>
      <c r="E31" s="151">
        <v>1.8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15" t="s">
        <v>26</v>
      </c>
      <c r="B32" s="3"/>
      <c r="C32" s="3"/>
      <c r="D32" s="3"/>
      <c r="E32" s="17">
        <f>SUM(E29:E31)</f>
        <v>54.58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21" t="s">
        <v>27</v>
      </c>
      <c r="B33" s="22"/>
      <c r="C33" s="22"/>
      <c r="D33" s="22"/>
      <c r="E33" s="23">
        <f>E27-E32</f>
        <v>47.63000000000001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24" t="s">
        <v>28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167" t="s">
        <v>29</v>
      </c>
      <c r="B35" s="19" t="s">
        <v>32</v>
      </c>
      <c r="C35" s="19"/>
      <c r="D35" s="19"/>
      <c r="E35" s="152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21" t="s">
        <v>30</v>
      </c>
      <c r="B36" s="22"/>
      <c r="C36" s="22"/>
      <c r="D36" s="22"/>
      <c r="E36" s="23">
        <f>E33-E35</f>
        <v>15.63000000000001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2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2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2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2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2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2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2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2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1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1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1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1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1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G52" s="3"/>
      <c r="H52" s="3"/>
      <c r="I52" s="3"/>
      <c r="J52" s="3"/>
      <c r="K52" s="3"/>
    </row>
    <row r="53" spans="1:19" x14ac:dyDescent="0.2">
      <c r="G53" s="3"/>
      <c r="H53" s="3"/>
      <c r="I53" s="3"/>
      <c r="J53" s="3"/>
      <c r="K53" s="3"/>
    </row>
    <row r="54" spans="1:19" x14ac:dyDescent="0.2">
      <c r="G54" s="3"/>
      <c r="H54" s="3"/>
      <c r="I54" s="3"/>
      <c r="J54" s="3"/>
      <c r="K54" s="3"/>
    </row>
    <row r="55" spans="1:19" x14ac:dyDescent="0.2">
      <c r="G55" s="3"/>
      <c r="H55" s="3"/>
      <c r="I55" s="3"/>
      <c r="J55" s="3"/>
      <c r="K55" s="3"/>
    </row>
    <row r="56" spans="1:19" x14ac:dyDescent="0.2">
      <c r="G56" s="3"/>
      <c r="H56" s="3"/>
      <c r="I56" s="3"/>
      <c r="J56" s="3"/>
      <c r="K56" s="3"/>
    </row>
    <row r="57" spans="1:19" x14ac:dyDescent="0.2">
      <c r="G57" s="3"/>
      <c r="H57" s="3"/>
      <c r="I57" s="3"/>
      <c r="J57" s="3"/>
      <c r="K57" s="3"/>
    </row>
    <row r="58" spans="1:19" x14ac:dyDescent="0.2">
      <c r="G58" s="3"/>
      <c r="H58" s="3"/>
      <c r="I58" s="3"/>
      <c r="J58" s="3"/>
      <c r="K58" s="3"/>
    </row>
    <row r="59" spans="1:19" x14ac:dyDescent="0.2">
      <c r="G59" s="3"/>
      <c r="H59" s="3"/>
      <c r="I59" s="3"/>
      <c r="J59" s="3"/>
      <c r="K59" s="3"/>
    </row>
  </sheetData>
  <sheetProtection selectLockedCells="1"/>
  <mergeCells count="4">
    <mergeCell ref="G6:K7"/>
    <mergeCell ref="G15:H15"/>
    <mergeCell ref="G16:H16"/>
    <mergeCell ref="G17:H17"/>
  </mergeCells>
  <hyperlinks>
    <hyperlink ref="K9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G20" sqref="G20:M31"/>
    </sheetView>
  </sheetViews>
  <sheetFormatPr defaultRowHeight="12.75" x14ac:dyDescent="0.2"/>
  <cols>
    <col min="1" max="1" width="49.5" style="1" bestFit="1" customWidth="1"/>
    <col min="2" max="2" width="9.5" bestFit="1" customWidth="1"/>
    <col min="3" max="3" width="9.83203125" bestFit="1" customWidth="1"/>
    <col min="5" max="5" width="13.83203125" bestFit="1" customWidth="1"/>
    <col min="10" max="10" width="10.5" bestFit="1" customWidth="1"/>
    <col min="11" max="11" width="11.83203125" bestFit="1" customWidth="1"/>
    <col min="12" max="12" width="11" bestFit="1" customWidth="1"/>
  </cols>
  <sheetData>
    <row r="1" spans="1:20" ht="18.75" customHeight="1" thickTop="1" x14ac:dyDescent="0.2">
      <c r="A1" s="30"/>
      <c r="B1" s="31"/>
      <c r="C1" s="35" t="s">
        <v>128</v>
      </c>
      <c r="D1" s="31"/>
      <c r="E1" s="35" t="s">
        <v>102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x14ac:dyDescent="0.2">
      <c r="A2" s="32"/>
      <c r="B2" s="35" t="s">
        <v>103</v>
      </c>
      <c r="C2" s="35" t="s">
        <v>105</v>
      </c>
      <c r="D2" s="35" t="s">
        <v>128</v>
      </c>
      <c r="E2" s="35" t="s">
        <v>154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x14ac:dyDescent="0.2">
      <c r="A3" s="18"/>
      <c r="B3" s="33" t="s">
        <v>104</v>
      </c>
      <c r="C3" s="33" t="s">
        <v>156</v>
      </c>
      <c r="D3" s="33" t="s">
        <v>157</v>
      </c>
      <c r="E3" s="33" t="s">
        <v>155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0" x14ac:dyDescent="0.2">
      <c r="A4" s="24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x14ac:dyDescent="0.2">
      <c r="A5" s="164" t="s">
        <v>101</v>
      </c>
      <c r="B5" s="192">
        <f>'LivestockMain (2)'!D15/'LivestockMain (2)'!D4</f>
        <v>0.82666666666666666</v>
      </c>
      <c r="C5" s="193">
        <f>AVERAGE('LivestockMain (2)'!D16:D17)</f>
        <v>450</v>
      </c>
      <c r="D5" s="187">
        <v>0.98</v>
      </c>
      <c r="E5" s="16">
        <f>(C5*D5)*B5</f>
        <v>364.56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0" ht="12.75" customHeight="1" x14ac:dyDescent="0.2">
      <c r="A6" s="164"/>
      <c r="B6" s="16"/>
      <c r="C6" s="3"/>
      <c r="D6" s="3"/>
      <c r="E6" s="163"/>
      <c r="F6" s="3"/>
      <c r="G6" s="249" t="s">
        <v>100</v>
      </c>
      <c r="H6" s="249"/>
      <c r="I6" s="249"/>
      <c r="J6" s="249"/>
      <c r="K6" s="249"/>
      <c r="L6" s="249"/>
      <c r="M6" s="3"/>
      <c r="N6" s="3"/>
      <c r="O6" s="3"/>
      <c r="P6" s="3"/>
      <c r="Q6" s="3"/>
      <c r="R6" s="3"/>
      <c r="S6" s="3"/>
    </row>
    <row r="7" spans="1:20" ht="12.75" customHeight="1" x14ac:dyDescent="0.2">
      <c r="A7" s="26" t="s">
        <v>5</v>
      </c>
      <c r="B7" s="25"/>
      <c r="C7" s="19"/>
      <c r="D7" s="19"/>
      <c r="E7" s="20">
        <f>SUM(E5:E6)</f>
        <v>364.56</v>
      </c>
      <c r="F7" s="3"/>
      <c r="G7" s="249"/>
      <c r="H7" s="249"/>
      <c r="I7" s="249"/>
      <c r="J7" s="249"/>
      <c r="K7" s="249"/>
      <c r="L7" s="249"/>
      <c r="M7" s="3"/>
      <c r="N7" s="3"/>
      <c r="O7" s="3"/>
      <c r="P7" s="3"/>
      <c r="Q7" s="3"/>
      <c r="R7" s="3"/>
      <c r="S7" s="3"/>
    </row>
    <row r="8" spans="1:20" ht="12.75" customHeight="1" x14ac:dyDescent="0.2">
      <c r="A8" s="27" t="s">
        <v>130</v>
      </c>
      <c r="B8" s="16"/>
      <c r="C8" s="3"/>
      <c r="D8" s="3"/>
      <c r="E8" s="3"/>
      <c r="F8" s="3"/>
      <c r="G8" s="170"/>
      <c r="H8" s="170"/>
      <c r="I8" s="170"/>
      <c r="J8" s="170"/>
      <c r="K8" s="149"/>
      <c r="L8" s="149" t="s">
        <v>88</v>
      </c>
      <c r="M8" s="3"/>
      <c r="N8" s="3"/>
      <c r="O8" s="3"/>
      <c r="P8" s="3"/>
      <c r="Q8" s="3"/>
      <c r="R8" s="3"/>
      <c r="S8" s="3"/>
    </row>
    <row r="9" spans="1:20" ht="12.75" customHeight="1" x14ac:dyDescent="0.2">
      <c r="A9" s="15" t="s">
        <v>132</v>
      </c>
      <c r="B9" s="16"/>
      <c r="C9" s="3"/>
      <c r="D9" s="3"/>
      <c r="E9" s="3"/>
      <c r="F9" s="3"/>
      <c r="G9" s="170"/>
      <c r="H9" s="170"/>
      <c r="I9" s="170"/>
      <c r="J9" s="170"/>
      <c r="K9" s="150"/>
      <c r="L9" s="150" t="s">
        <v>89</v>
      </c>
      <c r="M9" s="3"/>
      <c r="N9" s="3"/>
      <c r="O9" s="3"/>
      <c r="P9" s="3"/>
      <c r="Q9" s="3"/>
      <c r="R9" s="3"/>
      <c r="S9" s="3"/>
    </row>
    <row r="10" spans="1:20" ht="13.5" thickBot="1" x14ac:dyDescent="0.25">
      <c r="A10" s="165" t="s">
        <v>131</v>
      </c>
      <c r="B10" s="16" t="s">
        <v>32</v>
      </c>
      <c r="C10" s="151"/>
      <c r="D10" s="151"/>
      <c r="E10" s="16">
        <v>20.77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ht="13.5" thickBot="1" x14ac:dyDescent="0.25">
      <c r="A11" s="165" t="s">
        <v>137</v>
      </c>
      <c r="B11" s="3" t="s">
        <v>32</v>
      </c>
      <c r="C11" s="151"/>
      <c r="D11" s="151"/>
      <c r="E11" s="16">
        <v>5.88</v>
      </c>
      <c r="F11" s="3"/>
      <c r="G11" s="250" t="s">
        <v>49</v>
      </c>
      <c r="H11" s="251"/>
      <c r="I11" s="251"/>
      <c r="J11" s="251"/>
      <c r="K11" s="251"/>
      <c r="L11" s="252"/>
      <c r="M11" s="3"/>
      <c r="N11" s="3"/>
      <c r="O11" s="3"/>
      <c r="P11" s="3"/>
      <c r="Q11" s="3"/>
      <c r="R11" s="3"/>
      <c r="S11" s="3"/>
    </row>
    <row r="12" spans="1:20" x14ac:dyDescent="0.2">
      <c r="A12" s="165" t="s">
        <v>133</v>
      </c>
      <c r="B12" s="16" t="s">
        <v>32</v>
      </c>
      <c r="C12" s="151"/>
      <c r="D12" s="151"/>
      <c r="E12" s="16">
        <f>C12*D12</f>
        <v>0</v>
      </c>
      <c r="F12" s="3"/>
      <c r="G12" s="7"/>
      <c r="H12" s="8"/>
      <c r="I12" s="9" t="s">
        <v>128</v>
      </c>
      <c r="J12" s="9" t="s">
        <v>128</v>
      </c>
      <c r="K12" s="180"/>
      <c r="L12" s="10" t="s">
        <v>46</v>
      </c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165" t="s">
        <v>134</v>
      </c>
      <c r="B13" s="3" t="s">
        <v>32</v>
      </c>
      <c r="C13" s="151"/>
      <c r="D13" s="151"/>
      <c r="E13" s="16">
        <f>C13*D13</f>
        <v>0</v>
      </c>
      <c r="F13" s="3"/>
      <c r="G13" s="11"/>
      <c r="H13" s="12"/>
      <c r="I13" s="5" t="s">
        <v>0</v>
      </c>
      <c r="J13" s="5" t="s">
        <v>105</v>
      </c>
      <c r="K13" s="181" t="s">
        <v>103</v>
      </c>
      <c r="L13" s="13" t="s">
        <v>47</v>
      </c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28" t="s">
        <v>135</v>
      </c>
      <c r="B14" s="25"/>
      <c r="C14" s="19"/>
      <c r="D14" s="19"/>
      <c r="E14" s="20">
        <f>SUM(E10:E13)</f>
        <v>26.65</v>
      </c>
      <c r="F14" s="3"/>
      <c r="G14" s="11"/>
      <c r="H14" s="12"/>
      <c r="I14" s="6" t="s">
        <v>158</v>
      </c>
      <c r="J14" s="6" t="s">
        <v>156</v>
      </c>
      <c r="K14" s="182" t="s">
        <v>104</v>
      </c>
      <c r="L14" s="14" t="s">
        <v>159</v>
      </c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165" t="s">
        <v>136</v>
      </c>
      <c r="B15" s="16" t="s">
        <v>32</v>
      </c>
      <c r="C15" s="3"/>
      <c r="D15" s="3"/>
      <c r="E15" s="151">
        <v>6.6</v>
      </c>
      <c r="F15" s="3"/>
      <c r="G15" s="245" t="s">
        <v>41</v>
      </c>
      <c r="H15" s="246"/>
      <c r="I15" s="188">
        <v>0.78</v>
      </c>
      <c r="J15" s="191">
        <v>370</v>
      </c>
      <c r="K15" s="183">
        <v>0.7</v>
      </c>
      <c r="L15" s="195">
        <v>215</v>
      </c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165" t="s">
        <v>138</v>
      </c>
      <c r="B16" s="16" t="s">
        <v>32</v>
      </c>
      <c r="C16" s="3"/>
      <c r="D16" s="3"/>
      <c r="E16" s="163">
        <v>24.04</v>
      </c>
      <c r="F16" s="3"/>
      <c r="G16" s="245" t="s">
        <v>40</v>
      </c>
      <c r="H16" s="246"/>
      <c r="I16" s="189">
        <v>0.98</v>
      </c>
      <c r="J16" s="44">
        <v>475</v>
      </c>
      <c r="K16" s="184">
        <v>0.83</v>
      </c>
      <c r="L16" s="196">
        <v>254.56</v>
      </c>
      <c r="M16" s="3"/>
      <c r="N16" s="3"/>
      <c r="O16" s="3"/>
      <c r="P16" s="3"/>
      <c r="Q16" s="3"/>
      <c r="R16" s="3"/>
      <c r="S16" s="3"/>
      <c r="T16" s="3"/>
    </row>
    <row r="17" spans="1:20" ht="13.5" thickBot="1" x14ac:dyDescent="0.25">
      <c r="A17" s="165" t="s">
        <v>15</v>
      </c>
      <c r="B17" s="16" t="s">
        <v>32</v>
      </c>
      <c r="C17" s="3"/>
      <c r="D17" s="3"/>
      <c r="E17" s="151">
        <v>62.4</v>
      </c>
      <c r="F17" s="3"/>
      <c r="G17" s="247" t="s">
        <v>42</v>
      </c>
      <c r="H17" s="248"/>
      <c r="I17" s="190">
        <v>1.1499999999999999</v>
      </c>
      <c r="J17" s="45">
        <v>550</v>
      </c>
      <c r="K17" s="185">
        <v>0.92</v>
      </c>
      <c r="L17" s="197">
        <v>365</v>
      </c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165" t="s">
        <v>139</v>
      </c>
      <c r="B18" s="16" t="s">
        <v>32</v>
      </c>
      <c r="C18" s="166"/>
      <c r="D18" s="169"/>
      <c r="E18" s="16">
        <v>4.57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0" x14ac:dyDescent="0.2">
      <c r="A19" s="165" t="s">
        <v>140</v>
      </c>
      <c r="B19" s="16" t="s">
        <v>32</v>
      </c>
      <c r="C19" s="3"/>
      <c r="D19" s="3"/>
      <c r="E19" s="151">
        <v>5.77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0" x14ac:dyDescent="0.2">
      <c r="A20" s="165" t="s">
        <v>141</v>
      </c>
      <c r="B20" s="16" t="s">
        <v>32</v>
      </c>
      <c r="C20" s="3"/>
      <c r="D20" s="3"/>
      <c r="E20" s="151">
        <v>0</v>
      </c>
      <c r="F20" s="3"/>
      <c r="G20" s="153" t="s">
        <v>90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0" x14ac:dyDescent="0.2">
      <c r="A21" s="165" t="s">
        <v>142</v>
      </c>
      <c r="B21" s="16" t="s">
        <v>32</v>
      </c>
      <c r="C21" s="3"/>
      <c r="D21" s="3"/>
      <c r="E21" s="151">
        <v>11.53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20" x14ac:dyDescent="0.2">
      <c r="A22" s="165" t="s">
        <v>143</v>
      </c>
      <c r="B22" s="16" t="s">
        <v>32</v>
      </c>
      <c r="C22" s="166"/>
      <c r="D22" s="169"/>
      <c r="E22" s="16">
        <v>13.07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20" x14ac:dyDescent="0.2">
      <c r="A23" s="165" t="s">
        <v>148</v>
      </c>
      <c r="B23" s="16" t="s">
        <v>32</v>
      </c>
      <c r="C23" s="3"/>
      <c r="D23" s="3"/>
      <c r="E23" s="151">
        <v>20.49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20" x14ac:dyDescent="0.2">
      <c r="A24" s="165" t="s">
        <v>144</v>
      </c>
      <c r="B24" s="16" t="s">
        <v>32</v>
      </c>
      <c r="C24" s="3"/>
      <c r="D24" s="3"/>
      <c r="E24" s="151">
        <v>24.87</v>
      </c>
      <c r="F24" s="3"/>
      <c r="G24" s="153" t="s">
        <v>91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0" x14ac:dyDescent="0.2">
      <c r="A25" s="165" t="s">
        <v>145</v>
      </c>
      <c r="B25" s="16" t="s">
        <v>32</v>
      </c>
      <c r="C25" s="3"/>
      <c r="D25" s="3"/>
      <c r="E25" s="163">
        <v>10.75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20" x14ac:dyDescent="0.2">
      <c r="A26" s="165" t="s">
        <v>146</v>
      </c>
      <c r="B26" s="16" t="s">
        <v>32</v>
      </c>
      <c r="C26" s="3"/>
      <c r="D26" s="3"/>
      <c r="E26" s="151">
        <v>1.8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x14ac:dyDescent="0.2">
      <c r="A27" s="165" t="s">
        <v>147</v>
      </c>
      <c r="B27" s="16" t="s">
        <v>32</v>
      </c>
      <c r="C27" s="166"/>
      <c r="D27" s="169"/>
      <c r="E27" s="16"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0" x14ac:dyDescent="0.2">
      <c r="A28" s="165" t="s">
        <v>149</v>
      </c>
      <c r="B28" s="16" t="s">
        <v>32</v>
      </c>
      <c r="C28" s="3"/>
      <c r="D28" s="3"/>
      <c r="E28" s="151"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x14ac:dyDescent="0.2">
      <c r="A29" s="165" t="s">
        <v>150</v>
      </c>
      <c r="B29" s="16" t="s">
        <v>32</v>
      </c>
      <c r="C29" s="3"/>
      <c r="D29" s="3"/>
      <c r="E29" s="151">
        <v>0</v>
      </c>
      <c r="F29" s="3"/>
      <c r="G29" s="174" t="s">
        <v>163</v>
      </c>
      <c r="H29" s="12"/>
      <c r="I29" s="12"/>
      <c r="J29" s="12"/>
      <c r="K29" s="198">
        <f>LivestockMain!E33*'LivestockMain (2)'!D4/('LivestockMain (2)'!D15*LivestockMain!C5)</f>
        <v>0.74980286738351254</v>
      </c>
      <c r="L29" s="174" t="s">
        <v>158</v>
      </c>
      <c r="M29" s="12"/>
      <c r="N29" s="12"/>
      <c r="O29" s="3"/>
      <c r="P29" s="3"/>
      <c r="Q29" s="3"/>
      <c r="R29" s="3"/>
      <c r="S29" s="3"/>
    </row>
    <row r="30" spans="1:20" x14ac:dyDescent="0.2">
      <c r="A30" s="165" t="s">
        <v>151</v>
      </c>
      <c r="B30" s="16" t="s">
        <v>32</v>
      </c>
      <c r="C30" s="3"/>
      <c r="D30" s="3"/>
      <c r="E30" s="151">
        <v>6</v>
      </c>
      <c r="F30" s="3"/>
      <c r="G30" s="172"/>
      <c r="H30" s="12"/>
      <c r="I30" s="12"/>
      <c r="J30" s="12"/>
      <c r="K30" s="12"/>
      <c r="L30" s="12"/>
      <c r="M30" s="12"/>
      <c r="N30" s="12"/>
      <c r="O30" s="3"/>
      <c r="P30" s="3"/>
      <c r="Q30" s="3"/>
      <c r="R30" s="3"/>
      <c r="S30" s="3"/>
    </row>
    <row r="31" spans="1:20" x14ac:dyDescent="0.2">
      <c r="A31" s="165" t="s">
        <v>152</v>
      </c>
      <c r="B31" s="16" t="s">
        <v>32</v>
      </c>
      <c r="C31" s="166"/>
      <c r="D31" s="169"/>
      <c r="E31" s="16">
        <v>1.4</v>
      </c>
      <c r="F31" s="3"/>
      <c r="G31" s="199" t="s">
        <v>164</v>
      </c>
      <c r="H31" s="174"/>
      <c r="I31" s="174"/>
      <c r="J31" s="174"/>
      <c r="K31" s="198">
        <f>(LivestockMain!E33+E40+E43)*'LivestockMain (2)'!D4/('LivestockMain (2)'!D15*LivestockMain!C5)</f>
        <v>0.87265232974910389</v>
      </c>
      <c r="L31" s="174" t="s">
        <v>158</v>
      </c>
      <c r="M31" s="12"/>
      <c r="N31" s="175"/>
      <c r="O31" s="3"/>
      <c r="P31" s="3"/>
      <c r="Q31" s="3"/>
      <c r="R31" s="3"/>
      <c r="S31" s="3"/>
    </row>
    <row r="32" spans="1:20" x14ac:dyDescent="0.2">
      <c r="A32" s="165" t="s">
        <v>153</v>
      </c>
      <c r="B32" s="16" t="s">
        <v>32</v>
      </c>
      <c r="C32" s="3"/>
      <c r="D32" s="3"/>
      <c r="E32" s="16">
        <f>('LivestockMain (2)'!D21*'LivestockMain (2)'!D20+'LivestockMain (2)'!D23*'LivestockMain (2)'!D22-'LivestockMain (2)'!D5*'LivestockMain (2)'!D7-'LivestockMain (2)'!D22*'LivestockMain (2)'!D12)/'LivestockMain (2)'!D4</f>
        <v>58.986666666666665</v>
      </c>
      <c r="F32" s="3"/>
      <c r="G32" s="175"/>
      <c r="H32" s="12"/>
      <c r="I32" s="12"/>
      <c r="J32" s="12"/>
      <c r="K32" s="12"/>
      <c r="L32" s="175"/>
      <c r="M32" s="176"/>
      <c r="N32" s="12"/>
      <c r="O32" s="3"/>
      <c r="P32" s="3"/>
      <c r="Q32" s="3"/>
      <c r="R32" s="3"/>
      <c r="S32" s="3"/>
    </row>
    <row r="33" spans="1:19" x14ac:dyDescent="0.2">
      <c r="A33" s="29" t="s">
        <v>21</v>
      </c>
      <c r="B33" s="22"/>
      <c r="C33" s="22"/>
      <c r="D33" s="22"/>
      <c r="E33" s="194">
        <f>SUM(E14:E32)</f>
        <v>278.92666666666668</v>
      </c>
      <c r="F33" s="3"/>
      <c r="G33" s="175"/>
      <c r="H33" s="12"/>
      <c r="I33" s="12"/>
      <c r="J33" s="12"/>
      <c r="K33" s="12"/>
      <c r="L33" s="175"/>
      <c r="M33" s="176"/>
      <c r="N33" s="12"/>
      <c r="O33" s="3"/>
      <c r="P33" s="3"/>
      <c r="Q33" s="3"/>
      <c r="R33" s="3"/>
      <c r="S33" s="3"/>
    </row>
    <row r="34" spans="1:19" ht="13.5" thickBot="1" x14ac:dyDescent="0.25">
      <c r="A34" s="63" t="s">
        <v>54</v>
      </c>
      <c r="B34" s="61"/>
      <c r="C34" s="61"/>
      <c r="D34" s="61"/>
      <c r="E34" s="62">
        <f>E7-E33</f>
        <v>85.633333333333326</v>
      </c>
      <c r="F34" s="3"/>
      <c r="G34" s="175"/>
      <c r="H34" s="12"/>
      <c r="I34" s="12"/>
      <c r="J34" s="12"/>
      <c r="K34" s="177"/>
      <c r="L34" s="177"/>
      <c r="M34" s="178"/>
      <c r="N34" s="179"/>
      <c r="O34" s="3"/>
      <c r="P34" s="3"/>
      <c r="Q34" s="3"/>
      <c r="R34" s="3"/>
      <c r="S34" s="3"/>
    </row>
    <row r="35" spans="1:19" x14ac:dyDescent="0.2">
      <c r="A35" s="15" t="s">
        <v>22</v>
      </c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165" t="s">
        <v>160</v>
      </c>
      <c r="B36" s="3" t="s">
        <v>32</v>
      </c>
      <c r="C36" s="3"/>
      <c r="D36" s="3"/>
      <c r="E36" s="151">
        <v>9.0399999999999991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165" t="s">
        <v>161</v>
      </c>
      <c r="B37" s="3" t="s">
        <v>32</v>
      </c>
      <c r="C37" s="3"/>
      <c r="D37" s="3"/>
      <c r="E37" s="151">
        <v>8.43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165" t="s">
        <v>162</v>
      </c>
      <c r="B38" s="186" t="s">
        <v>32</v>
      </c>
      <c r="C38" s="3"/>
      <c r="D38" s="3"/>
      <c r="E38" s="151">
        <v>5.19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165" t="s">
        <v>25</v>
      </c>
      <c r="B39" s="3" t="s">
        <v>32</v>
      </c>
      <c r="C39" s="3"/>
      <c r="D39" s="3"/>
      <c r="E39" s="151">
        <v>23.04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15" t="s">
        <v>26</v>
      </c>
      <c r="B40" s="3"/>
      <c r="C40" s="3"/>
      <c r="D40" s="3"/>
      <c r="E40" s="17">
        <f>SUM(E36:E39)</f>
        <v>45.7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21" t="s">
        <v>27</v>
      </c>
      <c r="B41" s="22"/>
      <c r="C41" s="22"/>
      <c r="D41" s="22"/>
      <c r="E41" s="23">
        <f>E34-E40</f>
        <v>39.933333333333323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24" t="s">
        <v>28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167" t="s">
        <v>29</v>
      </c>
      <c r="B43" s="19" t="s">
        <v>32</v>
      </c>
      <c r="C43" s="19"/>
      <c r="D43" s="19"/>
      <c r="E43" s="152"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21" t="s">
        <v>30</v>
      </c>
      <c r="B44" s="22"/>
      <c r="C44" s="22"/>
      <c r="D44" s="22"/>
      <c r="E44" s="23">
        <f>E41-E43</f>
        <v>39.933333333333323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2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2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2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24"/>
      <c r="B52" s="3"/>
      <c r="C52" s="3"/>
      <c r="D52" s="3"/>
      <c r="E52" s="3"/>
      <c r="G52" s="3"/>
      <c r="H52" s="3"/>
      <c r="I52" s="3"/>
      <c r="J52" s="3"/>
      <c r="K52" s="3"/>
    </row>
    <row r="53" spans="1:19" x14ac:dyDescent="0.2">
      <c r="A53" s="24"/>
      <c r="B53" s="3"/>
      <c r="C53" s="3"/>
      <c r="D53" s="3"/>
      <c r="E53" s="3"/>
      <c r="G53" s="3"/>
      <c r="H53" s="3"/>
      <c r="I53" s="3"/>
      <c r="J53" s="3"/>
      <c r="K53" s="3"/>
    </row>
    <row r="54" spans="1:19" x14ac:dyDescent="0.2">
      <c r="A54" s="24"/>
      <c r="B54" s="3"/>
      <c r="C54" s="3"/>
      <c r="D54" s="3"/>
      <c r="E54" s="3"/>
      <c r="G54" s="3"/>
      <c r="H54" s="3"/>
      <c r="I54" s="3"/>
      <c r="J54" s="3"/>
      <c r="K54" s="3"/>
    </row>
    <row r="55" spans="1:19" x14ac:dyDescent="0.2">
      <c r="A55" s="15"/>
      <c r="B55" s="3"/>
      <c r="C55" s="3"/>
      <c r="D55" s="3"/>
      <c r="E55" s="3"/>
      <c r="G55" s="3"/>
      <c r="H55" s="3"/>
      <c r="I55" s="3"/>
      <c r="J55" s="3"/>
      <c r="K55" s="3"/>
    </row>
    <row r="56" spans="1:19" x14ac:dyDescent="0.2">
      <c r="A56" s="15"/>
      <c r="B56" s="3"/>
      <c r="C56" s="3"/>
      <c r="D56" s="3"/>
      <c r="E56" s="3"/>
      <c r="G56" s="3"/>
      <c r="H56" s="3"/>
      <c r="I56" s="3"/>
      <c r="J56" s="3"/>
      <c r="K56" s="3"/>
    </row>
    <row r="57" spans="1:19" x14ac:dyDescent="0.2">
      <c r="A57" s="15"/>
      <c r="B57" s="3"/>
      <c r="C57" s="3"/>
      <c r="D57" s="3"/>
      <c r="E57" s="3"/>
      <c r="G57" s="3"/>
      <c r="H57" s="3"/>
      <c r="I57" s="3"/>
      <c r="J57" s="3"/>
      <c r="K57" s="3"/>
    </row>
    <row r="58" spans="1:19" x14ac:dyDescent="0.2">
      <c r="A58" s="15"/>
      <c r="B58" s="3"/>
      <c r="C58" s="3"/>
      <c r="D58" s="3"/>
      <c r="E58" s="3"/>
      <c r="G58" s="3"/>
      <c r="H58" s="3"/>
      <c r="I58" s="3"/>
      <c r="J58" s="3"/>
      <c r="K58" s="3"/>
    </row>
    <row r="59" spans="1:19" x14ac:dyDescent="0.2">
      <c r="A59" s="15"/>
      <c r="B59" s="3"/>
      <c r="C59" s="3"/>
      <c r="D59" s="3"/>
      <c r="E59" s="3"/>
      <c r="G59" s="3"/>
      <c r="H59" s="3"/>
      <c r="I59" s="3"/>
      <c r="J59" s="3"/>
      <c r="K59" s="3"/>
    </row>
  </sheetData>
  <sheetProtection selectLockedCells="1"/>
  <mergeCells count="5">
    <mergeCell ref="G15:H15"/>
    <mergeCell ref="G16:H16"/>
    <mergeCell ref="G17:H17"/>
    <mergeCell ref="G11:L11"/>
    <mergeCell ref="G6:L7"/>
  </mergeCells>
  <hyperlinks>
    <hyperlink ref="L9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D21" sqref="D21"/>
    </sheetView>
  </sheetViews>
  <sheetFormatPr defaultRowHeight="12.75" x14ac:dyDescent="0.2"/>
  <cols>
    <col min="1" max="1" width="49.5" style="239" bestFit="1" customWidth="1"/>
    <col min="2" max="2" width="9.5" style="201" bestFit="1" customWidth="1"/>
    <col min="3" max="3" width="9.83203125" style="201" bestFit="1" customWidth="1"/>
    <col min="4" max="4" width="10.5" style="201" bestFit="1" customWidth="1"/>
    <col min="5" max="5" width="19.5" style="201" bestFit="1" customWidth="1"/>
    <col min="6" max="8" width="9.33203125" style="201"/>
    <col min="9" max="9" width="10.83203125" style="201" bestFit="1" customWidth="1"/>
    <col min="10" max="10" width="10.5" style="201" bestFit="1" customWidth="1"/>
    <col min="11" max="11" width="11.83203125" style="201" bestFit="1" customWidth="1"/>
    <col min="12" max="12" width="11" style="201" bestFit="1" customWidth="1"/>
    <col min="13" max="16384" width="9.33203125" style="201"/>
  </cols>
  <sheetData>
    <row r="1" spans="1:19" x14ac:dyDescent="0.2">
      <c r="A1" s="255" t="s">
        <v>109</v>
      </c>
      <c r="B1" s="255"/>
      <c r="C1" s="255"/>
      <c r="D1" s="255"/>
      <c r="E1" s="255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x14ac:dyDescent="0.2">
      <c r="A2" s="255" t="s">
        <v>106</v>
      </c>
      <c r="B2" s="255"/>
      <c r="C2" s="255"/>
      <c r="D2" s="255"/>
      <c r="E2" s="255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</row>
    <row r="3" spans="1:19" x14ac:dyDescent="0.2">
      <c r="A3" s="202" t="s">
        <v>110</v>
      </c>
      <c r="B3" s="203"/>
      <c r="C3" s="203"/>
      <c r="D3" s="203"/>
      <c r="E3" s="203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</row>
    <row r="4" spans="1:19" x14ac:dyDescent="0.2">
      <c r="A4" s="204" t="s">
        <v>111</v>
      </c>
      <c r="B4" s="205"/>
      <c r="C4" s="206"/>
      <c r="D4" s="173">
        <v>75</v>
      </c>
      <c r="E4" s="207" t="s">
        <v>107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</row>
    <row r="5" spans="1:19" x14ac:dyDescent="0.2">
      <c r="A5" s="204" t="s">
        <v>112</v>
      </c>
      <c r="B5" s="169"/>
      <c r="C5" s="168"/>
      <c r="D5" s="173">
        <v>8</v>
      </c>
      <c r="E5" s="207" t="s">
        <v>107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</row>
    <row r="6" spans="1:19" x14ac:dyDescent="0.2">
      <c r="A6" s="204" t="s">
        <v>113</v>
      </c>
      <c r="B6" s="169"/>
      <c r="C6" s="168"/>
      <c r="D6" s="173">
        <v>0</v>
      </c>
      <c r="E6" s="207" t="s">
        <v>107</v>
      </c>
      <c r="F6" s="168"/>
      <c r="G6" s="256" t="s">
        <v>100</v>
      </c>
      <c r="H6" s="256"/>
      <c r="I6" s="256"/>
      <c r="J6" s="256"/>
      <c r="K6" s="256"/>
      <c r="L6" s="168"/>
      <c r="M6" s="168"/>
      <c r="N6" s="168"/>
      <c r="O6" s="168"/>
      <c r="P6" s="168"/>
      <c r="Q6" s="168"/>
      <c r="R6" s="168"/>
      <c r="S6" s="168"/>
    </row>
    <row r="7" spans="1:19" x14ac:dyDescent="0.2">
      <c r="A7" s="204" t="s">
        <v>114</v>
      </c>
      <c r="B7" s="169"/>
      <c r="C7" s="168"/>
      <c r="D7" s="240">
        <v>250</v>
      </c>
      <c r="E7" s="207" t="s">
        <v>108</v>
      </c>
      <c r="F7" s="168"/>
      <c r="G7" s="256"/>
      <c r="H7" s="256"/>
      <c r="I7" s="256"/>
      <c r="J7" s="256"/>
      <c r="K7" s="256"/>
      <c r="L7" s="168"/>
      <c r="M7" s="168"/>
      <c r="N7" s="168"/>
      <c r="O7" s="168"/>
      <c r="P7" s="168"/>
      <c r="Q7" s="168"/>
      <c r="R7" s="168"/>
      <c r="S7" s="168"/>
    </row>
    <row r="8" spans="1:19" ht="12.75" customHeight="1" x14ac:dyDescent="0.2">
      <c r="A8" s="208"/>
      <c r="B8" s="169"/>
      <c r="C8" s="168"/>
      <c r="D8" s="168"/>
      <c r="E8" s="168"/>
      <c r="F8" s="168"/>
      <c r="G8" s="209"/>
      <c r="H8" s="209"/>
      <c r="I8" s="209"/>
      <c r="J8" s="209"/>
      <c r="K8" s="210" t="s">
        <v>88</v>
      </c>
      <c r="L8" s="168"/>
      <c r="M8" s="168"/>
      <c r="N8" s="168"/>
      <c r="O8" s="168"/>
      <c r="P8" s="168"/>
      <c r="Q8" s="168"/>
      <c r="R8" s="168"/>
      <c r="S8" s="168"/>
    </row>
    <row r="9" spans="1:19" ht="12.75" customHeight="1" x14ac:dyDescent="0.2">
      <c r="A9" s="202" t="s">
        <v>115</v>
      </c>
      <c r="B9" s="203"/>
      <c r="C9" s="203"/>
      <c r="D9" s="203"/>
      <c r="E9" s="203"/>
      <c r="F9" s="168"/>
      <c r="G9" s="209"/>
      <c r="H9" s="209"/>
      <c r="I9" s="209"/>
      <c r="J9" s="209"/>
      <c r="K9" s="150" t="s">
        <v>89</v>
      </c>
      <c r="L9" s="168"/>
      <c r="M9" s="168"/>
      <c r="N9" s="168"/>
      <c r="O9" s="168"/>
      <c r="P9" s="168"/>
      <c r="Q9" s="168"/>
      <c r="R9" s="168"/>
      <c r="S9" s="168"/>
    </row>
    <row r="10" spans="1:19" x14ac:dyDescent="0.2">
      <c r="A10" s="204" t="s">
        <v>116</v>
      </c>
      <c r="B10" s="205"/>
      <c r="C10" s="206"/>
      <c r="D10" s="173">
        <v>4</v>
      </c>
      <c r="E10" s="207" t="s">
        <v>107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spans="1:19" x14ac:dyDescent="0.2">
      <c r="A11" s="204" t="s">
        <v>123</v>
      </c>
      <c r="B11" s="169"/>
      <c r="C11" s="168"/>
      <c r="D11" s="173">
        <v>4</v>
      </c>
      <c r="E11" s="207" t="s">
        <v>124</v>
      </c>
      <c r="F11" s="168"/>
      <c r="G11" s="211"/>
      <c r="H11" s="212"/>
      <c r="I11" s="212"/>
      <c r="J11" s="212"/>
      <c r="K11" s="212"/>
      <c r="L11" s="168"/>
      <c r="M11" s="168"/>
      <c r="N11" s="168"/>
      <c r="O11" s="168"/>
      <c r="P11" s="168"/>
      <c r="Q11" s="168"/>
      <c r="R11" s="168"/>
      <c r="S11" s="168"/>
    </row>
    <row r="12" spans="1:19" x14ac:dyDescent="0.2">
      <c r="A12" s="204" t="s">
        <v>117</v>
      </c>
      <c r="B12" s="169"/>
      <c r="C12" s="168"/>
      <c r="D12" s="240">
        <v>500</v>
      </c>
      <c r="E12" s="207" t="s">
        <v>108</v>
      </c>
      <c r="F12" s="168"/>
      <c r="G12" s="212"/>
      <c r="H12" s="212"/>
      <c r="I12" s="213"/>
      <c r="J12" s="213"/>
      <c r="K12" s="213"/>
      <c r="L12" s="168"/>
      <c r="M12" s="168"/>
      <c r="N12" s="168"/>
      <c r="O12" s="168"/>
      <c r="P12" s="168"/>
      <c r="Q12" s="168"/>
      <c r="R12" s="168"/>
      <c r="S12" s="168"/>
    </row>
    <row r="13" spans="1:19" x14ac:dyDescent="0.2">
      <c r="A13" s="214"/>
      <c r="B13" s="169"/>
      <c r="C13" s="168"/>
      <c r="D13" s="168"/>
      <c r="E13" s="168"/>
      <c r="F13" s="168"/>
      <c r="G13" s="212"/>
      <c r="H13" s="212"/>
      <c r="I13" s="213"/>
      <c r="J13" s="213"/>
      <c r="K13" s="213"/>
      <c r="L13" s="168"/>
      <c r="M13" s="168"/>
      <c r="N13" s="168"/>
      <c r="O13" s="168"/>
      <c r="P13" s="168"/>
      <c r="Q13" s="168"/>
      <c r="R13" s="168"/>
      <c r="S13" s="168"/>
    </row>
    <row r="14" spans="1:19" x14ac:dyDescent="0.2">
      <c r="A14" s="202" t="s">
        <v>118</v>
      </c>
      <c r="B14" s="203"/>
      <c r="C14" s="203"/>
      <c r="D14" s="203"/>
      <c r="E14" s="203"/>
      <c r="F14" s="168"/>
      <c r="G14" s="212"/>
      <c r="H14" s="212"/>
      <c r="I14" s="213"/>
      <c r="J14" s="213"/>
      <c r="K14" s="213"/>
      <c r="L14" s="168"/>
      <c r="M14" s="168"/>
      <c r="N14" s="168"/>
      <c r="O14" s="168"/>
      <c r="P14" s="168"/>
      <c r="Q14" s="168"/>
      <c r="R14" s="168"/>
      <c r="S14" s="168"/>
    </row>
    <row r="15" spans="1:19" x14ac:dyDescent="0.2">
      <c r="A15" s="204" t="s">
        <v>119</v>
      </c>
      <c r="B15" s="205"/>
      <c r="C15" s="206"/>
      <c r="D15" s="173">
        <v>62</v>
      </c>
      <c r="E15" s="207" t="s">
        <v>107</v>
      </c>
      <c r="F15" s="168"/>
      <c r="G15" s="254"/>
      <c r="H15" s="254"/>
      <c r="I15" s="215"/>
      <c r="J15" s="216"/>
      <c r="K15" s="215"/>
      <c r="L15" s="168"/>
      <c r="M15" s="168"/>
      <c r="N15" s="168"/>
      <c r="O15" s="168"/>
      <c r="P15" s="168"/>
      <c r="Q15" s="168"/>
      <c r="R15" s="168"/>
      <c r="S15" s="168"/>
    </row>
    <row r="16" spans="1:19" x14ac:dyDescent="0.2">
      <c r="A16" s="204" t="s">
        <v>120</v>
      </c>
      <c r="B16" s="169"/>
      <c r="C16" s="168"/>
      <c r="D16" s="173">
        <v>475</v>
      </c>
      <c r="E16" s="207" t="s">
        <v>107</v>
      </c>
      <c r="F16" s="168"/>
      <c r="G16" s="253"/>
      <c r="H16" s="254"/>
      <c r="I16" s="215"/>
      <c r="J16" s="253"/>
      <c r="K16" s="253"/>
      <c r="L16" s="168"/>
      <c r="M16" s="168"/>
      <c r="N16" s="168"/>
      <c r="O16" s="168"/>
      <c r="P16" s="168"/>
      <c r="Q16" s="168"/>
      <c r="R16" s="168"/>
      <c r="S16" s="168"/>
    </row>
    <row r="17" spans="1:19" x14ac:dyDescent="0.2">
      <c r="A17" s="204" t="s">
        <v>121</v>
      </c>
      <c r="B17" s="169"/>
      <c r="C17" s="168"/>
      <c r="D17" s="173">
        <v>425</v>
      </c>
      <c r="E17" s="207" t="s">
        <v>107</v>
      </c>
      <c r="F17" s="168"/>
      <c r="G17" s="253"/>
      <c r="H17" s="254"/>
      <c r="I17" s="215"/>
      <c r="J17" s="216"/>
      <c r="K17" s="215"/>
      <c r="L17" s="168"/>
      <c r="M17" s="168"/>
      <c r="N17" s="168"/>
      <c r="O17" s="168"/>
      <c r="P17" s="168"/>
      <c r="Q17" s="168"/>
      <c r="R17" s="168"/>
      <c r="S17" s="168"/>
    </row>
    <row r="18" spans="1:19" x14ac:dyDescent="0.2">
      <c r="A18" s="204"/>
      <c r="B18" s="169"/>
      <c r="C18" s="168"/>
      <c r="D18" s="217"/>
      <c r="E18" s="207"/>
      <c r="F18" s="168"/>
      <c r="G18" s="218"/>
      <c r="H18" s="212"/>
      <c r="I18" s="219"/>
      <c r="J18" s="218"/>
      <c r="K18" s="212"/>
      <c r="L18" s="168"/>
      <c r="M18" s="168"/>
      <c r="N18" s="168"/>
      <c r="O18" s="168"/>
      <c r="P18" s="168"/>
      <c r="Q18" s="168"/>
      <c r="R18" s="168"/>
      <c r="S18" s="168"/>
    </row>
    <row r="19" spans="1:19" x14ac:dyDescent="0.2">
      <c r="A19" s="202" t="s">
        <v>122</v>
      </c>
      <c r="B19" s="203"/>
      <c r="C19" s="203"/>
      <c r="D19" s="203"/>
      <c r="E19" s="203"/>
      <c r="F19" s="168"/>
      <c r="G19" s="212"/>
      <c r="H19" s="212"/>
      <c r="I19" s="220"/>
      <c r="J19" s="212"/>
      <c r="K19" s="212"/>
      <c r="L19" s="168"/>
      <c r="M19" s="168"/>
      <c r="N19" s="168"/>
      <c r="O19" s="168"/>
      <c r="P19" s="168"/>
      <c r="Q19" s="168"/>
      <c r="R19" s="168"/>
      <c r="S19" s="168"/>
    </row>
    <row r="20" spans="1:19" x14ac:dyDescent="0.2">
      <c r="A20" s="204" t="s">
        <v>125</v>
      </c>
      <c r="B20" s="205"/>
      <c r="C20" s="206"/>
      <c r="D20" s="221">
        <f>D5+D6</f>
        <v>8</v>
      </c>
      <c r="E20" s="207" t="s">
        <v>107</v>
      </c>
      <c r="F20" s="168"/>
      <c r="G20" s="222"/>
      <c r="H20" s="212"/>
      <c r="I20" s="212"/>
      <c r="J20" s="212"/>
      <c r="K20" s="212"/>
      <c r="L20" s="168"/>
      <c r="M20" s="168"/>
      <c r="N20" s="168"/>
      <c r="O20" s="168"/>
      <c r="P20" s="168"/>
      <c r="Q20" s="168"/>
      <c r="R20" s="168"/>
      <c r="S20" s="168"/>
    </row>
    <row r="21" spans="1:19" x14ac:dyDescent="0.2">
      <c r="A21" s="214" t="s">
        <v>129</v>
      </c>
      <c r="B21" s="169"/>
      <c r="C21" s="168"/>
      <c r="D21" s="240">
        <f>0.98*475+150</f>
        <v>615.5</v>
      </c>
      <c r="E21" s="207" t="s">
        <v>108</v>
      </c>
      <c r="F21" s="168"/>
      <c r="G21" s="212"/>
      <c r="H21" s="212"/>
      <c r="I21" s="212"/>
      <c r="J21" s="212"/>
      <c r="K21" s="212"/>
      <c r="L21" s="168"/>
      <c r="M21" s="168"/>
      <c r="N21" s="168"/>
      <c r="O21" s="168"/>
      <c r="P21" s="168"/>
      <c r="Q21" s="168"/>
      <c r="R21" s="168"/>
      <c r="S21" s="168"/>
    </row>
    <row r="22" spans="1:19" x14ac:dyDescent="0.2">
      <c r="A22" s="204" t="s">
        <v>126</v>
      </c>
      <c r="B22" s="205"/>
      <c r="C22" s="206"/>
      <c r="D22" s="223">
        <f>D10/D11</f>
        <v>1</v>
      </c>
      <c r="E22" s="207" t="s">
        <v>107</v>
      </c>
      <c r="F22" s="168"/>
      <c r="G22" s="212"/>
      <c r="H22" s="212"/>
      <c r="I22" s="212"/>
      <c r="J22" s="212"/>
      <c r="K22" s="212"/>
      <c r="L22" s="168"/>
      <c r="M22" s="168"/>
      <c r="N22" s="168"/>
      <c r="O22" s="168"/>
      <c r="P22" s="168"/>
      <c r="Q22" s="168"/>
      <c r="R22" s="168"/>
      <c r="S22" s="168"/>
    </row>
    <row r="23" spans="1:19" x14ac:dyDescent="0.2">
      <c r="A23" s="214" t="s">
        <v>127</v>
      </c>
      <c r="B23" s="169"/>
      <c r="C23" s="168"/>
      <c r="D23" s="240">
        <v>2000</v>
      </c>
      <c r="E23" s="207" t="s">
        <v>108</v>
      </c>
      <c r="F23" s="168"/>
      <c r="G23" s="212"/>
      <c r="H23" s="212"/>
      <c r="I23" s="212"/>
      <c r="J23" s="212"/>
      <c r="K23" s="212"/>
      <c r="L23" s="168"/>
      <c r="M23" s="168"/>
      <c r="N23" s="168"/>
      <c r="O23" s="168"/>
      <c r="P23" s="168"/>
      <c r="Q23" s="168"/>
      <c r="R23" s="168"/>
      <c r="S23" s="168"/>
    </row>
    <row r="24" spans="1:19" x14ac:dyDescent="0.2">
      <c r="A24" s="214"/>
      <c r="B24" s="169"/>
      <c r="C24" s="168"/>
      <c r="D24" s="168"/>
      <c r="E24" s="207"/>
      <c r="F24" s="168"/>
      <c r="G24" s="222"/>
      <c r="H24" s="212"/>
      <c r="I24" s="212"/>
      <c r="J24" s="212"/>
      <c r="K24" s="212"/>
      <c r="L24" s="168"/>
      <c r="M24" s="168"/>
      <c r="N24" s="168"/>
      <c r="O24" s="168"/>
      <c r="P24" s="168"/>
      <c r="Q24" s="168"/>
      <c r="R24" s="168"/>
      <c r="S24" s="168"/>
    </row>
    <row r="25" spans="1:19" x14ac:dyDescent="0.2">
      <c r="A25" s="214"/>
      <c r="B25" s="169"/>
      <c r="C25" s="168"/>
      <c r="D25" s="224"/>
      <c r="E25" s="207"/>
      <c r="F25" s="168"/>
      <c r="G25" s="212"/>
      <c r="H25" s="212"/>
      <c r="I25" s="212"/>
      <c r="J25" s="212"/>
      <c r="K25" s="212"/>
      <c r="L25" s="168"/>
      <c r="M25" s="168"/>
      <c r="N25" s="168"/>
      <c r="O25" s="168"/>
      <c r="P25" s="168"/>
      <c r="Q25" s="168"/>
      <c r="R25" s="168"/>
      <c r="S25" s="168"/>
    </row>
    <row r="26" spans="1:19" x14ac:dyDescent="0.2">
      <c r="A26" s="208"/>
      <c r="B26" s="168"/>
      <c r="C26" s="168"/>
      <c r="D26" s="168"/>
      <c r="E26" s="225"/>
      <c r="F26" s="168"/>
      <c r="G26" s="212"/>
      <c r="H26" s="212"/>
      <c r="I26" s="212"/>
      <c r="J26" s="212"/>
      <c r="K26" s="212"/>
      <c r="L26" s="168"/>
      <c r="M26" s="168"/>
      <c r="N26" s="168"/>
      <c r="O26" s="168"/>
      <c r="P26" s="168"/>
      <c r="Q26" s="168"/>
      <c r="R26" s="168"/>
      <c r="S26" s="168"/>
    </row>
    <row r="27" spans="1:19" x14ac:dyDescent="0.2">
      <c r="A27" s="226"/>
      <c r="B27" s="227"/>
      <c r="C27" s="227"/>
      <c r="D27" s="227"/>
      <c r="E27" s="22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</row>
    <row r="28" spans="1:19" x14ac:dyDescent="0.2">
      <c r="A28" s="226"/>
      <c r="B28" s="227"/>
      <c r="C28" s="227"/>
      <c r="D28" s="227"/>
      <c r="E28" s="227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</row>
    <row r="29" spans="1:19" x14ac:dyDescent="0.2">
      <c r="A29" s="229"/>
      <c r="B29" s="227"/>
      <c r="C29" s="227"/>
      <c r="D29" s="227"/>
      <c r="E29" s="230"/>
      <c r="F29" s="168"/>
      <c r="G29" s="231"/>
      <c r="H29" s="227"/>
      <c r="I29" s="227"/>
      <c r="J29" s="227"/>
      <c r="K29" s="227"/>
      <c r="L29" s="227"/>
      <c r="M29" s="227"/>
      <c r="N29" s="227"/>
      <c r="O29" s="168"/>
      <c r="P29" s="168"/>
      <c r="Q29" s="168"/>
      <c r="R29" s="168"/>
      <c r="S29" s="168"/>
    </row>
    <row r="30" spans="1:19" x14ac:dyDescent="0.2">
      <c r="A30" s="226"/>
      <c r="B30" s="227"/>
      <c r="C30" s="227"/>
      <c r="D30" s="227"/>
      <c r="E30" s="228"/>
      <c r="F30" s="168"/>
      <c r="G30" s="232"/>
      <c r="H30" s="227"/>
      <c r="I30" s="227"/>
      <c r="J30" s="227"/>
      <c r="K30" s="227"/>
      <c r="L30" s="227"/>
      <c r="M30" s="227"/>
      <c r="N30" s="227"/>
      <c r="O30" s="168"/>
      <c r="P30" s="168"/>
      <c r="Q30" s="168"/>
      <c r="R30" s="168"/>
      <c r="S30" s="168"/>
    </row>
    <row r="31" spans="1:19" x14ac:dyDescent="0.2">
      <c r="A31" s="233"/>
      <c r="B31" s="168"/>
      <c r="C31" s="168"/>
      <c r="D31" s="168"/>
      <c r="E31" s="168"/>
      <c r="F31" s="168"/>
      <c r="G31" s="234"/>
      <c r="H31" s="227"/>
      <c r="I31" s="227"/>
      <c r="J31" s="227"/>
      <c r="K31" s="227"/>
      <c r="L31" s="227"/>
      <c r="M31" s="227"/>
      <c r="N31" s="234"/>
      <c r="O31" s="168"/>
      <c r="P31" s="168"/>
      <c r="Q31" s="168"/>
      <c r="R31" s="168"/>
      <c r="S31" s="168"/>
    </row>
    <row r="32" spans="1:19" x14ac:dyDescent="0.2">
      <c r="A32" s="233"/>
      <c r="B32" s="168"/>
      <c r="C32" s="168"/>
      <c r="D32" s="168"/>
      <c r="E32" s="168"/>
      <c r="F32" s="168"/>
      <c r="G32" s="234"/>
      <c r="H32" s="227"/>
      <c r="I32" s="227"/>
      <c r="J32" s="227"/>
      <c r="K32" s="227"/>
      <c r="L32" s="234"/>
      <c r="M32" s="235"/>
      <c r="N32" s="227"/>
      <c r="O32" s="168"/>
      <c r="P32" s="168"/>
      <c r="Q32" s="168"/>
      <c r="R32" s="168"/>
      <c r="S32" s="168"/>
    </row>
    <row r="33" spans="1:19" x14ac:dyDescent="0.2">
      <c r="A33" s="233"/>
      <c r="B33" s="168"/>
      <c r="C33" s="168"/>
      <c r="D33" s="168"/>
      <c r="E33" s="168"/>
      <c r="F33" s="168"/>
      <c r="G33" s="234"/>
      <c r="H33" s="227"/>
      <c r="I33" s="227"/>
      <c r="J33" s="227"/>
      <c r="K33" s="227"/>
      <c r="L33" s="234"/>
      <c r="M33" s="235"/>
      <c r="N33" s="227"/>
      <c r="O33" s="168"/>
      <c r="P33" s="168"/>
      <c r="Q33" s="168"/>
      <c r="R33" s="168"/>
      <c r="S33" s="168"/>
    </row>
    <row r="34" spans="1:19" x14ac:dyDescent="0.2">
      <c r="A34" s="233"/>
      <c r="B34" s="168"/>
      <c r="C34" s="168"/>
      <c r="D34" s="168"/>
      <c r="E34" s="168"/>
      <c r="F34" s="168"/>
      <c r="G34" s="234"/>
      <c r="H34" s="227"/>
      <c r="I34" s="227"/>
      <c r="J34" s="227"/>
      <c r="K34" s="236"/>
      <c r="L34" s="236"/>
      <c r="M34" s="237"/>
      <c r="N34" s="238"/>
      <c r="O34" s="168"/>
      <c r="P34" s="168"/>
      <c r="Q34" s="168"/>
      <c r="R34" s="168"/>
      <c r="S34" s="168"/>
    </row>
    <row r="35" spans="1:19" x14ac:dyDescent="0.2">
      <c r="A35" s="233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</row>
    <row r="36" spans="1:19" x14ac:dyDescent="0.2">
      <c r="A36" s="233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</row>
    <row r="37" spans="1:19" x14ac:dyDescent="0.2">
      <c r="A37" s="233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</row>
    <row r="38" spans="1:19" x14ac:dyDescent="0.2">
      <c r="A38" s="233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</row>
    <row r="39" spans="1:19" x14ac:dyDescent="0.2">
      <c r="A39" s="233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</row>
    <row r="40" spans="1:19" x14ac:dyDescent="0.2">
      <c r="A40" s="233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</row>
    <row r="41" spans="1:19" x14ac:dyDescent="0.2">
      <c r="A41" s="20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</row>
    <row r="42" spans="1:19" x14ac:dyDescent="0.2">
      <c r="A42" s="20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</row>
    <row r="43" spans="1:19" x14ac:dyDescent="0.2">
      <c r="A43" s="20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</row>
    <row r="44" spans="1:19" x14ac:dyDescent="0.2">
      <c r="A44" s="20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</row>
    <row r="45" spans="1:19" x14ac:dyDescent="0.2">
      <c r="A45" s="20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</row>
    <row r="46" spans="1:19" x14ac:dyDescent="0.2"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</row>
    <row r="47" spans="1:19" x14ac:dyDescent="0.2"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</row>
    <row r="48" spans="1:19" x14ac:dyDescent="0.2"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</row>
    <row r="49" spans="6:19" x14ac:dyDescent="0.2"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</row>
    <row r="50" spans="6:19" x14ac:dyDescent="0.2"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</row>
    <row r="51" spans="6:19" x14ac:dyDescent="0.2"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</row>
    <row r="52" spans="6:19" x14ac:dyDescent="0.2">
      <c r="G52" s="168"/>
      <c r="H52" s="168"/>
      <c r="I52" s="168"/>
      <c r="J52" s="168"/>
      <c r="K52" s="168"/>
    </row>
    <row r="53" spans="6:19" x14ac:dyDescent="0.2">
      <c r="G53" s="168"/>
      <c r="H53" s="168"/>
      <c r="I53" s="168"/>
      <c r="J53" s="168"/>
      <c r="K53" s="168"/>
    </row>
    <row r="54" spans="6:19" x14ac:dyDescent="0.2">
      <c r="G54" s="168"/>
      <c r="H54" s="168"/>
      <c r="I54" s="168"/>
      <c r="J54" s="168"/>
      <c r="K54" s="168"/>
    </row>
    <row r="55" spans="6:19" x14ac:dyDescent="0.2">
      <c r="G55" s="168"/>
      <c r="H55" s="168"/>
      <c r="I55" s="168"/>
      <c r="J55" s="168"/>
      <c r="K55" s="168"/>
    </row>
    <row r="56" spans="6:19" x14ac:dyDescent="0.2">
      <c r="G56" s="168"/>
      <c r="H56" s="168"/>
      <c r="I56" s="168"/>
      <c r="J56" s="168"/>
      <c r="K56" s="168"/>
    </row>
    <row r="57" spans="6:19" x14ac:dyDescent="0.2">
      <c r="G57" s="168"/>
      <c r="H57" s="168"/>
      <c r="I57" s="168"/>
      <c r="J57" s="168"/>
      <c r="K57" s="168"/>
    </row>
    <row r="58" spans="6:19" x14ac:dyDescent="0.2">
      <c r="G58" s="168"/>
      <c r="H58" s="168"/>
      <c r="I58" s="168"/>
      <c r="J58" s="168"/>
      <c r="K58" s="168"/>
    </row>
    <row r="59" spans="6:19" x14ac:dyDescent="0.2">
      <c r="G59" s="168"/>
      <c r="H59" s="168"/>
      <c r="I59" s="168"/>
      <c r="J59" s="168"/>
      <c r="K59" s="168"/>
    </row>
  </sheetData>
  <sheetProtection password="ECB2" sheet="1" objects="1" scenarios="1" selectLockedCells="1"/>
  <mergeCells count="7">
    <mergeCell ref="G17:H17"/>
    <mergeCell ref="A2:E2"/>
    <mergeCell ref="A1:E1"/>
    <mergeCell ref="J16:K16"/>
    <mergeCell ref="G6:K7"/>
    <mergeCell ref="G15:H15"/>
    <mergeCell ref="G16:H16"/>
  </mergeCells>
  <dataValidations count="1">
    <dataValidation type="whole" operator="greaterThan" allowBlank="1" showInputMessage="1" showErrorMessage="1" sqref="D11">
      <formula1>0</formula1>
    </dataValidation>
  </dataValidations>
  <hyperlinks>
    <hyperlink ref="K9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80"/>
  <sheetViews>
    <sheetView workbookViewId="0"/>
  </sheetViews>
  <sheetFormatPr defaultColWidth="10.6640625" defaultRowHeight="12.75" x14ac:dyDescent="0.2"/>
  <cols>
    <col min="1" max="1" width="9.33203125" customWidth="1"/>
    <col min="2" max="2" width="13.83203125" customWidth="1"/>
    <col min="3" max="5" width="9.33203125" customWidth="1"/>
    <col min="6" max="6" width="13.33203125" style="70" customWidth="1"/>
    <col min="7" max="7" width="9.6640625" style="70" customWidth="1"/>
    <col min="8" max="8" width="14.83203125" style="70" customWidth="1"/>
    <col min="9" max="25" width="10.6640625" style="70" customWidth="1"/>
    <col min="26" max="26" width="5.1640625" style="70" customWidth="1"/>
    <col min="27" max="27" width="15.33203125" style="70" customWidth="1"/>
    <col min="28" max="28" width="13.5" style="70" customWidth="1"/>
    <col min="29" max="29" width="11.1640625" style="69" customWidth="1"/>
    <col min="30" max="30" width="4.33203125" style="70" customWidth="1"/>
    <col min="31" max="16384" width="10.6640625" style="70"/>
  </cols>
  <sheetData>
    <row r="1" spans="1:29" ht="25.5" customHeight="1" x14ac:dyDescent="0.35">
      <c r="A1" s="154"/>
      <c r="B1" s="257" t="s">
        <v>167</v>
      </c>
      <c r="C1" s="257"/>
      <c r="D1" s="257"/>
      <c r="E1" s="257"/>
      <c r="F1" s="257"/>
      <c r="G1" s="257"/>
      <c r="H1" s="257"/>
      <c r="I1" s="154"/>
      <c r="J1" s="154"/>
      <c r="K1" s="154"/>
      <c r="L1" s="154"/>
      <c r="M1" s="154"/>
      <c r="N1" s="154"/>
      <c r="O1" s="154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5" customHeight="1" thickBot="1" x14ac:dyDescent="0.35">
      <c r="A2" s="3"/>
      <c r="B2" s="257"/>
      <c r="C2" s="257"/>
      <c r="D2" s="257"/>
      <c r="E2" s="257"/>
      <c r="F2" s="257"/>
      <c r="G2" s="257"/>
      <c r="H2" s="257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67" t="s">
        <v>92</v>
      </c>
      <c r="AB2" s="68"/>
    </row>
    <row r="3" spans="1:29" ht="13.5" thickBot="1" x14ac:dyDescent="0.25">
      <c r="A3" s="3"/>
      <c r="B3" s="139" t="s">
        <v>85</v>
      </c>
      <c r="C3" s="140" t="s">
        <v>36</v>
      </c>
      <c r="D3" s="3"/>
      <c r="E3" s="153" t="s">
        <v>93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71"/>
    </row>
    <row r="4" spans="1:29" ht="12" customHeight="1" thickBot="1" x14ac:dyDescent="0.25">
      <c r="A4" s="3"/>
      <c r="B4" s="141" t="s">
        <v>63</v>
      </c>
      <c r="C4" s="142">
        <f>+Mean</f>
        <v>0.9966666666666667</v>
      </c>
      <c r="D4" s="3"/>
      <c r="E4" s="3"/>
      <c r="F4" s="146"/>
      <c r="G4" s="146"/>
      <c r="H4" s="146"/>
      <c r="I4" s="146"/>
      <c r="J4" s="146"/>
      <c r="K4" s="146"/>
      <c r="L4" s="146"/>
      <c r="M4" s="146"/>
      <c r="N4" s="155" t="s">
        <v>100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72"/>
      <c r="AB4" s="73" t="s">
        <v>57</v>
      </c>
      <c r="AC4" s="74" t="s">
        <v>31</v>
      </c>
    </row>
    <row r="5" spans="1:29" x14ac:dyDescent="0.2">
      <c r="A5" s="3"/>
      <c r="B5" s="143" t="s">
        <v>83</v>
      </c>
      <c r="C5" s="244">
        <f>+StdDev^2</f>
        <v>2.4999999999999988E-3</v>
      </c>
      <c r="D5" s="3"/>
      <c r="E5" s="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75"/>
      <c r="AB5" s="76">
        <v>0.5</v>
      </c>
      <c r="AC5" s="77"/>
    </row>
    <row r="6" spans="1:29" ht="21.75" x14ac:dyDescent="0.2">
      <c r="A6" s="3"/>
      <c r="B6" s="143" t="s">
        <v>86</v>
      </c>
      <c r="C6" s="243">
        <f>+StdDev</f>
        <v>4.9999999999999989E-2</v>
      </c>
      <c r="D6" s="3"/>
      <c r="E6" s="153" t="s">
        <v>94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A6" s="78"/>
      <c r="AB6" s="76">
        <v>0.5</v>
      </c>
      <c r="AC6" s="79"/>
    </row>
    <row r="7" spans="1:29" ht="21.75" x14ac:dyDescent="0.2">
      <c r="A7" s="3"/>
      <c r="B7" s="143" t="s">
        <v>84</v>
      </c>
      <c r="C7" s="243">
        <f>+C6/C4</f>
        <v>5.0167224080267546E-2</v>
      </c>
      <c r="D7" s="3"/>
      <c r="E7" s="3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A7" s="78"/>
      <c r="AB7" s="76">
        <v>0.25</v>
      </c>
      <c r="AC7" s="79"/>
    </row>
    <row r="8" spans="1:29" ht="13.5" thickBot="1" x14ac:dyDescent="0.25">
      <c r="A8" s="3"/>
      <c r="B8" s="143" t="s">
        <v>60</v>
      </c>
      <c r="C8" s="142">
        <f>+Max</f>
        <v>1.18</v>
      </c>
      <c r="D8" s="3"/>
      <c r="E8" s="3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A8" s="80"/>
      <c r="AB8" s="81">
        <f>(Max-Min)/35</f>
        <v>8.5714285714285701E-3</v>
      </c>
      <c r="AC8" s="82" t="str">
        <f>IF(AA8="Days","Day",IF(AA8="Weeks","Week","Month"))</f>
        <v>Month</v>
      </c>
    </row>
    <row r="9" spans="1:29" ht="13.5" thickBot="1" x14ac:dyDescent="0.25">
      <c r="A9" s="3"/>
      <c r="B9" s="144" t="s">
        <v>59</v>
      </c>
      <c r="C9" s="145">
        <f>+Min</f>
        <v>0.88</v>
      </c>
      <c r="D9" s="3"/>
      <c r="E9" s="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A9" s="83"/>
      <c r="AB9" s="84"/>
      <c r="AC9" s="85"/>
    </row>
    <row r="10" spans="1:29" x14ac:dyDescent="0.2">
      <c r="A10" s="3"/>
      <c r="B10" s="3"/>
      <c r="C10" s="3"/>
      <c r="D10" s="3"/>
      <c r="E10" s="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A10" s="86" t="s">
        <v>58</v>
      </c>
      <c r="AB10" s="87"/>
      <c r="AC10" s="88"/>
    </row>
    <row r="11" spans="1:29" x14ac:dyDescent="0.2">
      <c r="A11" s="3"/>
      <c r="B11" s="3"/>
      <c r="C11" s="3"/>
      <c r="D11" s="3"/>
      <c r="E11" s="3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A11" s="89" t="s">
        <v>59</v>
      </c>
      <c r="AB11" s="90">
        <f>MAIN!I15</f>
        <v>0.88</v>
      </c>
      <c r="AC11" s="91">
        <f>AA8</f>
        <v>0</v>
      </c>
    </row>
    <row r="12" spans="1:29" x14ac:dyDescent="0.2">
      <c r="A12" s="3"/>
      <c r="B12" s="3"/>
      <c r="C12" s="3"/>
      <c r="D12" s="3"/>
      <c r="E12" s="3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A12" s="89" t="s">
        <v>60</v>
      </c>
      <c r="AB12" s="90">
        <f>MAIN!I17</f>
        <v>1.18</v>
      </c>
      <c r="AC12" s="91">
        <f>AA8</f>
        <v>0</v>
      </c>
    </row>
    <row r="13" spans="1:29" ht="13.5" thickBot="1" x14ac:dyDescent="0.25">
      <c r="A13" s="3"/>
      <c r="B13" s="3"/>
      <c r="C13" s="3"/>
      <c r="D13" s="3"/>
      <c r="E13" s="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A13" s="92" t="s">
        <v>61</v>
      </c>
      <c r="AB13" s="81">
        <f>MAIN!I16</f>
        <v>0.98</v>
      </c>
      <c r="AC13" s="93">
        <f>AA8</f>
        <v>0</v>
      </c>
    </row>
    <row r="14" spans="1:29" ht="13.5" thickBot="1" x14ac:dyDescent="0.25">
      <c r="A14" s="3"/>
      <c r="B14" s="3"/>
      <c r="C14" s="3"/>
      <c r="D14" s="3"/>
      <c r="E14" s="3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94"/>
      <c r="AB14" s="95"/>
      <c r="AC14" s="96"/>
    </row>
    <row r="15" spans="1:29" ht="15" customHeight="1" x14ac:dyDescent="0.2">
      <c r="A15" s="3"/>
      <c r="B15" s="3"/>
      <c r="C15" s="3"/>
      <c r="D15" s="3"/>
      <c r="E15" s="3"/>
      <c r="F15" s="147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97" t="s">
        <v>62</v>
      </c>
      <c r="AB15" s="98"/>
      <c r="AC15" s="99"/>
    </row>
    <row r="16" spans="1:29" x14ac:dyDescent="0.2">
      <c r="A16" s="3"/>
      <c r="B16" s="3"/>
      <c r="C16" s="3"/>
      <c r="D16" s="3"/>
      <c r="E16" s="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A16" s="89" t="s">
        <v>63</v>
      </c>
      <c r="AB16" s="95">
        <f>(Min+Max+4*Mode)/6</f>
        <v>0.9966666666666667</v>
      </c>
      <c r="AC16" s="91">
        <f>AA8</f>
        <v>0</v>
      </c>
    </row>
    <row r="17" spans="1:30" x14ac:dyDescent="0.2">
      <c r="A17" s="3"/>
      <c r="B17" s="3"/>
      <c r="C17" s="3"/>
      <c r="D17" s="3"/>
      <c r="E17" s="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89" t="s">
        <v>64</v>
      </c>
      <c r="AB17" s="90">
        <f>(Max-Min)/6</f>
        <v>4.9999999999999989E-2</v>
      </c>
      <c r="AC17" s="91">
        <f>AA8</f>
        <v>0</v>
      </c>
      <c r="AD17" s="100"/>
    </row>
    <row r="18" spans="1:30" x14ac:dyDescent="0.2">
      <c r="A18" s="3"/>
      <c r="B18" s="3"/>
      <c r="C18" s="3"/>
      <c r="D18" s="3"/>
      <c r="E18" s="3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A18" s="89" t="s">
        <v>65</v>
      </c>
      <c r="AB18" s="101">
        <f>(2*(ShapeB-ShapeA)/(ShapeA+ShapeB+2))*((ShapeA+ShapeB+1)/(ShapeA*ShapeB))^0.5</f>
        <v>0.27906976744185991</v>
      </c>
      <c r="AC18" s="91"/>
    </row>
    <row r="19" spans="1:30" x14ac:dyDescent="0.2">
      <c r="A19" s="3"/>
      <c r="B19" s="3"/>
      <c r="C19" s="3"/>
      <c r="D19" s="3"/>
      <c r="E19" s="3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A19" s="89" t="s">
        <v>66</v>
      </c>
      <c r="AB19" s="102">
        <f>IF(Max&gt;Min,((Mean-Min)/(Max-Min))*((((Mean-Min)*(Max-Mean))/(StdDev^2))-1),0)</f>
        <v>2.9382716049382736</v>
      </c>
      <c r="AC19" s="103"/>
    </row>
    <row r="20" spans="1:30" ht="13.5" thickBot="1" x14ac:dyDescent="0.25">
      <c r="A20" s="3"/>
      <c r="B20" s="3"/>
      <c r="C20" s="3"/>
      <c r="D20" s="3"/>
      <c r="E20" s="3"/>
      <c r="F20" s="95"/>
      <c r="G20" s="148"/>
      <c r="H20" s="94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A20" s="92" t="s">
        <v>67</v>
      </c>
      <c r="AB20" s="104">
        <f>ShapeA*(Max-Mean)/(Mean-Min)</f>
        <v>4.6172839506172831</v>
      </c>
      <c r="AC20" s="105"/>
      <c r="AD20" s="100"/>
    </row>
    <row r="21" spans="1:30" x14ac:dyDescent="0.2">
      <c r="A21" s="3"/>
      <c r="B21" s="3"/>
      <c r="C21" s="3"/>
      <c r="D21" s="3"/>
      <c r="E21" s="3"/>
      <c r="F21" s="95"/>
      <c r="G21" s="148"/>
      <c r="H21" s="9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B21" s="106"/>
      <c r="AD21" s="100"/>
    </row>
    <row r="22" spans="1:30" x14ac:dyDescent="0.2">
      <c r="A22" s="3"/>
      <c r="B22" s="3"/>
      <c r="C22" s="3"/>
      <c r="D22" s="3"/>
      <c r="E22" s="3"/>
      <c r="F22" s="95"/>
      <c r="G22" s="148"/>
      <c r="H22" s="9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A22" s="265" t="s">
        <v>68</v>
      </c>
      <c r="AB22" s="266"/>
      <c r="AC22" s="267"/>
      <c r="AD22" s="100"/>
    </row>
    <row r="23" spans="1:30" x14ac:dyDescent="0.2">
      <c r="A23" s="3"/>
      <c r="B23" s="3"/>
      <c r="C23" s="3"/>
      <c r="D23" s="3"/>
      <c r="E23" s="3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A23" s="107" t="s">
        <v>69</v>
      </c>
      <c r="AB23" s="108"/>
      <c r="AC23" s="109" t="s">
        <v>70</v>
      </c>
      <c r="AD23" s="100"/>
    </row>
    <row r="24" spans="1:30" x14ac:dyDescent="0.2">
      <c r="A24" s="3"/>
      <c r="B24" s="3"/>
      <c r="C24" s="3"/>
      <c r="D24" s="3"/>
      <c r="E24" s="3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A24" s="107" t="s">
        <v>71</v>
      </c>
      <c r="AB24" s="108">
        <v>3.0997064113616943</v>
      </c>
      <c r="AC24" s="109" t="s">
        <v>70</v>
      </c>
      <c r="AD24" s="100"/>
    </row>
    <row r="25" spans="1:30" x14ac:dyDescent="0.2">
      <c r="A25" s="3"/>
      <c r="B25" s="3"/>
      <c r="C25" s="3"/>
      <c r="D25" s="3"/>
      <c r="E25" s="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A25" s="107" t="s">
        <v>72</v>
      </c>
      <c r="AB25" s="110">
        <v>1.4654255828720035</v>
      </c>
      <c r="AC25" s="109"/>
    </row>
    <row r="26" spans="1:30" x14ac:dyDescent="0.2">
      <c r="A26" s="3"/>
      <c r="B26" s="3"/>
      <c r="C26" s="3"/>
      <c r="D26" s="3"/>
      <c r="E26" s="3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A26" s="107" t="s">
        <v>73</v>
      </c>
      <c r="AB26" s="110">
        <v>14.737215687897011</v>
      </c>
      <c r="AC26" s="109"/>
    </row>
    <row r="27" spans="1:30" x14ac:dyDescent="0.2">
      <c r="A27" s="3"/>
      <c r="B27" s="3"/>
      <c r="C27" s="3"/>
      <c r="D27" s="3"/>
      <c r="E27" s="3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A27" s="107" t="s">
        <v>74</v>
      </c>
      <c r="AB27" s="110">
        <v>1272.6333366618439</v>
      </c>
      <c r="AC27" s="109"/>
    </row>
    <row r="28" spans="1:30" x14ac:dyDescent="0.2">
      <c r="A28" s="3"/>
      <c r="B28" s="3"/>
      <c r="C28" s="3"/>
      <c r="D28" s="3"/>
      <c r="E28" s="3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A28" s="107" t="s">
        <v>75</v>
      </c>
      <c r="AB28" s="111">
        <v>1.69697683277688E-3</v>
      </c>
      <c r="AC28" s="109"/>
    </row>
    <row r="29" spans="1:30" ht="6" customHeight="1" x14ac:dyDescent="0.2">
      <c r="A29" s="3"/>
      <c r="B29" s="3"/>
      <c r="C29" s="3"/>
      <c r="D29" s="3"/>
      <c r="E29" s="3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A29" s="112"/>
      <c r="AB29" s="113"/>
      <c r="AC29" s="114"/>
    </row>
    <row r="30" spans="1:30" ht="5.45" customHeight="1" x14ac:dyDescent="0.2">
      <c r="A30" s="3"/>
      <c r="B30" s="3"/>
      <c r="C30" s="3"/>
      <c r="D30" s="3"/>
      <c r="E30" s="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A30" s="115"/>
      <c r="AB30" s="116"/>
      <c r="AC30" s="114"/>
    </row>
    <row r="31" spans="1:30" ht="32.450000000000003" customHeight="1" x14ac:dyDescent="0.2">
      <c r="A31" s="3"/>
      <c r="B31" s="3"/>
      <c r="C31" s="3"/>
      <c r="D31" s="3"/>
      <c r="E31" s="3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A31" s="117" t="s">
        <v>76</v>
      </c>
      <c r="AB31" s="118" t="s">
        <v>77</v>
      </c>
      <c r="AC31" s="119" t="s">
        <v>78</v>
      </c>
    </row>
    <row r="32" spans="1:30" x14ac:dyDescent="0.2">
      <c r="A32" s="3"/>
      <c r="B32" s="3"/>
      <c r="C32" s="3"/>
      <c r="D32" s="3"/>
      <c r="E32" s="3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70">
        <v>1</v>
      </c>
      <c r="AA32" s="120">
        <f>Min</f>
        <v>0.88</v>
      </c>
      <c r="AB32" s="121">
        <f>(AC33-AC32)</f>
        <v>1.142110391853325E-3</v>
      </c>
      <c r="AC32" s="122">
        <v>0</v>
      </c>
    </row>
    <row r="33" spans="1:29" x14ac:dyDescent="0.2">
      <c r="A33" s="3"/>
      <c r="B33" s="3"/>
      <c r="C33" s="3"/>
      <c r="D33" s="3"/>
      <c r="E33" s="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70">
        <v>2</v>
      </c>
      <c r="AA33" s="120">
        <f t="shared" ref="AA33:AA60" si="0">+AA32+(($AA$62-$AA$32)/30)</f>
        <v>0.89</v>
      </c>
      <c r="AB33" s="121">
        <f t="shared" ref="AB33:AB61" si="1">+AC34-AC33</f>
        <v>6.8365294368362287E-3</v>
      </c>
      <c r="AC33" s="122">
        <f t="shared" ref="AC33:AC61" si="2">BETADIST(AA33,ShapeA,ShapeB,Min,Max)</f>
        <v>1.142110391853325E-3</v>
      </c>
    </row>
    <row r="34" spans="1:29" x14ac:dyDescent="0.2">
      <c r="A34" s="3"/>
      <c r="B34" s="3"/>
      <c r="C34" s="3"/>
      <c r="D34" s="3"/>
      <c r="E34" s="3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70">
        <v>3</v>
      </c>
      <c r="AA34" s="120">
        <f t="shared" si="0"/>
        <v>0.9</v>
      </c>
      <c r="AB34" s="121">
        <f t="shared" si="1"/>
        <v>1.5911012408260438E-2</v>
      </c>
      <c r="AC34" s="122">
        <f t="shared" si="2"/>
        <v>7.9786398286895537E-3</v>
      </c>
    </row>
    <row r="35" spans="1:29" x14ac:dyDescent="0.2">
      <c r="A35" s="3"/>
      <c r="B35" s="3"/>
      <c r="C35" s="3"/>
      <c r="D35" s="3"/>
      <c r="E35" s="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70">
        <v>4</v>
      </c>
      <c r="AA35" s="120">
        <f t="shared" si="0"/>
        <v>0.91</v>
      </c>
      <c r="AB35" s="121">
        <f t="shared" si="1"/>
        <v>2.6615647804339906E-2</v>
      </c>
      <c r="AC35" s="122">
        <f t="shared" si="2"/>
        <v>2.3889652236949992E-2</v>
      </c>
    </row>
    <row r="36" spans="1:29" x14ac:dyDescent="0.2">
      <c r="A36" s="3"/>
      <c r="B36" s="3"/>
      <c r="C36" s="3"/>
      <c r="D36" s="3"/>
      <c r="E36" s="3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70">
        <v>5</v>
      </c>
      <c r="AA36" s="120">
        <f t="shared" si="0"/>
        <v>0.92</v>
      </c>
      <c r="AB36" s="121">
        <f t="shared" si="1"/>
        <v>3.7647911813659792E-2</v>
      </c>
      <c r="AC36" s="122">
        <f t="shared" si="2"/>
        <v>5.0505300041289898E-2</v>
      </c>
    </row>
    <row r="37" spans="1:29" x14ac:dyDescent="0.2">
      <c r="A37" s="3"/>
      <c r="B37" s="3"/>
      <c r="C37" s="3"/>
      <c r="D37" s="3"/>
      <c r="E37" s="3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70">
        <v>6</v>
      </c>
      <c r="AA37" s="120">
        <f t="shared" si="0"/>
        <v>0.93</v>
      </c>
      <c r="AB37" s="121">
        <f t="shared" si="1"/>
        <v>4.8042626130445146E-2</v>
      </c>
      <c r="AC37" s="122">
        <f t="shared" si="2"/>
        <v>8.815321185494969E-2</v>
      </c>
    </row>
    <row r="38" spans="1:29" x14ac:dyDescent="0.2">
      <c r="A38" s="3"/>
      <c r="B38" s="3"/>
      <c r="C38" s="3"/>
      <c r="D38" s="3"/>
      <c r="E38" s="3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70">
        <v>7</v>
      </c>
      <c r="AA38" s="120">
        <f t="shared" si="0"/>
        <v>0.94000000000000006</v>
      </c>
      <c r="AB38" s="121">
        <f t="shared" si="1"/>
        <v>5.711110352898574E-2</v>
      </c>
      <c r="AC38" s="122">
        <f t="shared" si="2"/>
        <v>0.13619583798539484</v>
      </c>
    </row>
    <row r="39" spans="1:29" x14ac:dyDescent="0.2">
      <c r="A39" s="3"/>
      <c r="B39" s="3"/>
      <c r="C39" s="3"/>
      <c r="D39" s="3"/>
      <c r="E39" s="3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0">
        <v>8</v>
      </c>
      <c r="AA39" s="120">
        <f t="shared" si="0"/>
        <v>0.95000000000000007</v>
      </c>
      <c r="AB39" s="121">
        <f t="shared" si="1"/>
        <v>6.4395873893226568E-2</v>
      </c>
      <c r="AC39" s="122">
        <f t="shared" si="2"/>
        <v>0.19330694151438058</v>
      </c>
    </row>
    <row r="40" spans="1:29" x14ac:dyDescent="0.2">
      <c r="A40" s="3"/>
      <c r="B40" s="3"/>
      <c r="C40" s="3"/>
      <c r="D40" s="3"/>
      <c r="E40" s="3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70">
        <v>9</v>
      </c>
      <c r="AA40" s="120">
        <f t="shared" si="0"/>
        <v>0.96000000000000008</v>
      </c>
      <c r="AB40" s="121">
        <f t="shared" si="1"/>
        <v>6.9633114403826524E-2</v>
      </c>
      <c r="AC40" s="122">
        <f t="shared" si="2"/>
        <v>0.25770281540760714</v>
      </c>
    </row>
    <row r="41" spans="1:29" x14ac:dyDescent="0.2">
      <c r="A41" s="3"/>
      <c r="B41" s="3"/>
      <c r="C41" s="3"/>
      <c r="D41" s="3"/>
      <c r="E41" s="3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70">
        <v>10</v>
      </c>
      <c r="AA41" s="120">
        <f t="shared" si="0"/>
        <v>0.97000000000000008</v>
      </c>
      <c r="AB41" s="121">
        <f t="shared" si="1"/>
        <v>7.2719859349273441E-2</v>
      </c>
      <c r="AC41" s="122">
        <f t="shared" si="2"/>
        <v>0.32733592981143367</v>
      </c>
    </row>
    <row r="42" spans="1:29" x14ac:dyDescent="0.2">
      <c r="A42" s="3"/>
      <c r="B42" s="3"/>
      <c r="C42" s="3"/>
      <c r="D42" s="3"/>
      <c r="E42" s="3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70">
        <v>11</v>
      </c>
      <c r="AA42" s="120">
        <f t="shared" si="0"/>
        <v>0.98000000000000009</v>
      </c>
      <c r="AB42" s="121">
        <f t="shared" si="1"/>
        <v>7.3684645092348511E-2</v>
      </c>
      <c r="AC42" s="122">
        <f t="shared" si="2"/>
        <v>0.40005578916070711</v>
      </c>
    </row>
    <row r="43" spans="1:29" x14ac:dyDescent="0.2">
      <c r="A43" s="3"/>
      <c r="B43" s="3"/>
      <c r="C43" s="3"/>
      <c r="D43" s="3"/>
      <c r="E43" s="3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70">
        <v>12</v>
      </c>
      <c r="AA43" s="120">
        <f t="shared" si="0"/>
        <v>0.9900000000000001</v>
      </c>
      <c r="AB43" s="121">
        <f t="shared" si="1"/>
        <v>7.2660886978831163E-2</v>
      </c>
      <c r="AC43" s="122">
        <f t="shared" si="2"/>
        <v>0.47374043425305562</v>
      </c>
    </row>
    <row r="44" spans="1:29" x14ac:dyDescent="0.2">
      <c r="A44" s="3"/>
      <c r="B44" s="3"/>
      <c r="C44" s="3"/>
      <c r="D44" s="3"/>
      <c r="E44" s="3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0">
        <v>13</v>
      </c>
      <c r="AA44" s="120">
        <f t="shared" si="0"/>
        <v>1</v>
      </c>
      <c r="AB44" s="121">
        <f t="shared" si="1"/>
        <v>6.9862589039548673E-2</v>
      </c>
      <c r="AC44" s="122">
        <f t="shared" si="2"/>
        <v>0.54640132123188678</v>
      </c>
    </row>
    <row r="45" spans="1:29" x14ac:dyDescent="0.2">
      <c r="A45" s="3"/>
      <c r="B45" s="3"/>
      <c r="C45" s="3"/>
      <c r="D45" s="3"/>
      <c r="E45" s="3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70">
        <v>14</v>
      </c>
      <c r="AA45" s="120">
        <f t="shared" si="0"/>
        <v>1.01</v>
      </c>
      <c r="AB45" s="121">
        <f t="shared" si="1"/>
        <v>6.5562149008225101E-2</v>
      </c>
      <c r="AC45" s="122">
        <f t="shared" si="2"/>
        <v>0.61626391027143546</v>
      </c>
    </row>
    <row r="46" spans="1:29" x14ac:dyDescent="0.2">
      <c r="A46" s="3"/>
      <c r="B46" s="3"/>
      <c r="C46" s="3"/>
      <c r="D46" s="3"/>
      <c r="E46" s="3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70">
        <v>15</v>
      </c>
      <c r="AA46" s="120">
        <f t="shared" si="0"/>
        <v>1.02</v>
      </c>
      <c r="AB46" s="121">
        <f t="shared" si="1"/>
        <v>6.0070115522889433E-2</v>
      </c>
      <c r="AC46" s="122">
        <f t="shared" si="2"/>
        <v>0.68182605927966056</v>
      </c>
    </row>
    <row r="47" spans="1:29" x14ac:dyDescent="0.2">
      <c r="A47" s="3"/>
      <c r="B47" s="3"/>
      <c r="C47" s="3"/>
      <c r="D47" s="3"/>
      <c r="E47" s="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70">
        <v>16</v>
      </c>
      <c r="AA47" s="120">
        <f t="shared" si="0"/>
        <v>1.03</v>
      </c>
      <c r="AB47" s="121">
        <f t="shared" si="1"/>
        <v>5.3716814228008336E-2</v>
      </c>
      <c r="AC47" s="122">
        <f t="shared" si="2"/>
        <v>0.74189617480254999</v>
      </c>
    </row>
    <row r="48" spans="1:29" x14ac:dyDescent="0.2">
      <c r="A48" s="3"/>
      <c r="B48" s="3"/>
      <c r="C48" s="3"/>
      <c r="D48" s="3"/>
      <c r="E48" s="3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70">
        <v>17</v>
      </c>
      <c r="AA48" s="120">
        <f t="shared" si="0"/>
        <v>1.04</v>
      </c>
      <c r="AB48" s="121">
        <f t="shared" si="1"/>
        <v>4.6835800729300492E-2</v>
      </c>
      <c r="AC48" s="122">
        <f t="shared" si="2"/>
        <v>0.79561298903055833</v>
      </c>
    </row>
    <row r="49" spans="1:30" x14ac:dyDescent="0.2">
      <c r="A49" s="3"/>
      <c r="B49" s="3"/>
      <c r="C49" s="3"/>
      <c r="D49" s="3"/>
      <c r="E49" s="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70">
        <v>18</v>
      </c>
      <c r="AA49" s="120">
        <f t="shared" si="0"/>
        <v>1.05</v>
      </c>
      <c r="AB49" s="121">
        <f t="shared" si="1"/>
        <v>3.9749129379102688E-2</v>
      </c>
      <c r="AC49" s="122">
        <f t="shared" si="2"/>
        <v>0.84244878975985882</v>
      </c>
    </row>
    <row r="50" spans="1:30" x14ac:dyDescent="0.2">
      <c r="A50" s="3"/>
      <c r="B50" s="3"/>
      <c r="C50" s="3"/>
      <c r="D50" s="3"/>
      <c r="E50" s="3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70">
        <v>19</v>
      </c>
      <c r="AA50" s="120">
        <f t="shared" si="0"/>
        <v>1.06</v>
      </c>
      <c r="AB50" s="121">
        <f t="shared" si="1"/>
        <v>3.2754452585026295E-2</v>
      </c>
      <c r="AC50" s="122">
        <f t="shared" si="2"/>
        <v>0.88219791913896151</v>
      </c>
    </row>
    <row r="51" spans="1:30" x14ac:dyDescent="0.2">
      <c r="A51" s="3"/>
      <c r="B51" s="3"/>
      <c r="C51" s="3"/>
      <c r="D51" s="3"/>
      <c r="E51" s="3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0">
        <v>20</v>
      </c>
      <c r="AA51" s="120">
        <f t="shared" si="0"/>
        <v>1.07</v>
      </c>
      <c r="AB51" s="121">
        <f t="shared" si="1"/>
        <v>2.6113988969368451E-2</v>
      </c>
      <c r="AC51" s="122">
        <f t="shared" si="2"/>
        <v>0.9149523717239878</v>
      </c>
    </row>
    <row r="52" spans="1:30" ht="13.9" customHeight="1" x14ac:dyDescent="0.2">
      <c r="A52" s="3"/>
      <c r="B52" s="3"/>
      <c r="C52" s="3"/>
      <c r="D52" s="3"/>
      <c r="E52" s="3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70">
        <v>21</v>
      </c>
      <c r="AA52" s="120">
        <f t="shared" si="0"/>
        <v>1.08</v>
      </c>
      <c r="AB52" s="121">
        <f t="shared" si="1"/>
        <v>2.0045422800824442E-2</v>
      </c>
      <c r="AC52" s="122">
        <f t="shared" si="2"/>
        <v>0.94106636069335625</v>
      </c>
    </row>
    <row r="53" spans="1:30" x14ac:dyDescent="0.2">
      <c r="A53" s="3"/>
      <c r="B53" s="3"/>
      <c r="C53" s="3"/>
      <c r="D53" s="3"/>
      <c r="E53" s="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70">
        <v>22</v>
      </c>
      <c r="AA53" s="120">
        <f t="shared" si="0"/>
        <v>1.0900000000000001</v>
      </c>
      <c r="AB53" s="121">
        <f t="shared" si="1"/>
        <v>1.4714824166660811E-2</v>
      </c>
      <c r="AC53" s="122">
        <f t="shared" si="2"/>
        <v>0.96111178349418069</v>
      </c>
    </row>
    <row r="54" spans="1:30" x14ac:dyDescent="0.2">
      <c r="A54" s="3"/>
      <c r="B54" s="3"/>
      <c r="C54" s="3"/>
      <c r="D54" s="3"/>
      <c r="E54" s="3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70">
        <v>23</v>
      </c>
      <c r="AA54" s="120">
        <f t="shared" si="0"/>
        <v>1.1000000000000001</v>
      </c>
      <c r="AB54" s="121">
        <f t="shared" si="1"/>
        <v>1.0231712411088334E-2</v>
      </c>
      <c r="AC54" s="122">
        <f t="shared" si="2"/>
        <v>0.97582660766084151</v>
      </c>
    </row>
    <row r="55" spans="1:30" x14ac:dyDescent="0.2">
      <c r="A55" s="3"/>
      <c r="B55" s="3"/>
      <c r="C55" s="3"/>
      <c r="D55" s="3"/>
      <c r="E55" s="3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70">
        <v>24</v>
      </c>
      <c r="AA55" s="120">
        <f t="shared" si="0"/>
        <v>1.1100000000000001</v>
      </c>
      <c r="AB55" s="121">
        <f t="shared" si="1"/>
        <v>6.6464289126237919E-3</v>
      </c>
      <c r="AC55" s="122">
        <f t="shared" si="2"/>
        <v>0.98605832007192984</v>
      </c>
    </row>
    <row r="56" spans="1:30" x14ac:dyDescent="0.2">
      <c r="A56" s="3"/>
      <c r="B56" s="3"/>
      <c r="C56" s="3"/>
      <c r="D56" s="3"/>
      <c r="E56" s="3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70">
        <v>25</v>
      </c>
      <c r="AA56" s="120">
        <f t="shared" si="0"/>
        <v>1.1200000000000001</v>
      </c>
      <c r="AB56" s="121">
        <f t="shared" si="1"/>
        <v>3.9500467674603579E-3</v>
      </c>
      <c r="AC56" s="122">
        <f t="shared" si="2"/>
        <v>0.99270474898455363</v>
      </c>
    </row>
    <row r="57" spans="1:30" x14ac:dyDescent="0.2">
      <c r="A57" s="3"/>
      <c r="B57" s="3"/>
      <c r="C57" s="3"/>
      <c r="D57" s="3"/>
      <c r="E57" s="3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70">
        <v>26</v>
      </c>
      <c r="AA57" s="120">
        <f t="shared" si="0"/>
        <v>1.1300000000000001</v>
      </c>
      <c r="AB57" s="121">
        <f t="shared" si="1"/>
        <v>2.0771381745587902E-3</v>
      </c>
      <c r="AC57" s="122">
        <f t="shared" si="2"/>
        <v>0.99665479575201399</v>
      </c>
    </row>
    <row r="58" spans="1:30" x14ac:dyDescent="0.2">
      <c r="A58" s="3"/>
      <c r="B58" s="3"/>
      <c r="C58" s="3"/>
      <c r="D58" s="3"/>
      <c r="E58" s="3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70">
        <v>27</v>
      </c>
      <c r="AA58" s="120">
        <f t="shared" si="0"/>
        <v>1.1400000000000001</v>
      </c>
      <c r="AB58" s="121">
        <f t="shared" si="1"/>
        <v>9.1187360833266951E-4</v>
      </c>
      <c r="AC58" s="122">
        <f t="shared" si="2"/>
        <v>0.99873193392657278</v>
      </c>
    </row>
    <row r="59" spans="1:30" x14ac:dyDescent="0.2">
      <c r="A59" s="3"/>
      <c r="B59" s="3"/>
      <c r="C59" s="3"/>
      <c r="D59" s="3"/>
      <c r="E59" s="3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70">
        <v>28</v>
      </c>
      <c r="AA59" s="120">
        <f t="shared" si="0"/>
        <v>1.1500000000000001</v>
      </c>
      <c r="AB59" s="121">
        <f t="shared" si="1"/>
        <v>2.9820646090950031E-4</v>
      </c>
      <c r="AC59" s="122">
        <f t="shared" si="2"/>
        <v>0.99964380753490545</v>
      </c>
    </row>
    <row r="60" spans="1:30" x14ac:dyDescent="0.2">
      <c r="A60" s="3"/>
      <c r="B60" s="3"/>
      <c r="C60" s="3"/>
      <c r="D60" s="3"/>
      <c r="E60" s="3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70">
        <v>29</v>
      </c>
      <c r="AA60" s="120">
        <f t="shared" si="0"/>
        <v>1.1600000000000001</v>
      </c>
      <c r="AB60" s="121">
        <f t="shared" si="1"/>
        <v>5.3396377233450032E-5</v>
      </c>
      <c r="AC60" s="122">
        <f t="shared" si="2"/>
        <v>0.99994201399581495</v>
      </c>
    </row>
    <row r="61" spans="1:30" x14ac:dyDescent="0.2">
      <c r="A61" s="3"/>
      <c r="B61" s="3"/>
      <c r="C61" s="3"/>
      <c r="D61" s="3"/>
      <c r="E61" s="3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70">
        <v>30</v>
      </c>
      <c r="AA61" s="123">
        <f>IF(Interval+AA60&lt;=Max,AA60+Interval,IF(AA60&gt;Max,0,"stop"))</f>
        <v>1.1685714285714288</v>
      </c>
      <c r="AB61" s="121">
        <f t="shared" si="1"/>
        <v>0</v>
      </c>
      <c r="AC61" s="122">
        <f t="shared" si="2"/>
        <v>0.9999954103730484</v>
      </c>
    </row>
    <row r="62" spans="1:30" x14ac:dyDescent="0.2">
      <c r="A62" s="3"/>
      <c r="B62" s="3"/>
      <c r="C62" s="3"/>
      <c r="D62" s="3"/>
      <c r="E62" s="3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70">
        <v>31</v>
      </c>
      <c r="AA62" s="124">
        <f>Max</f>
        <v>1.18</v>
      </c>
      <c r="AB62" s="121">
        <f>+AC62-AC61</f>
        <v>0</v>
      </c>
      <c r="AC62" s="125">
        <f>BETADIST(AA61,ShapeA,ShapeB,Min,Max)</f>
        <v>0.9999954103730484</v>
      </c>
    </row>
    <row r="63" spans="1:30" ht="13.5" thickBot="1" x14ac:dyDescent="0.25">
      <c r="A63" s="3"/>
      <c r="B63" s="3"/>
      <c r="C63" s="3"/>
      <c r="D63" s="3"/>
      <c r="E63" s="3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AA63" s="126"/>
      <c r="AB63" s="100">
        <f>SUM(AB32:AB62)</f>
        <v>0.9999954103730484</v>
      </c>
      <c r="AD63" s="127"/>
    </row>
    <row r="64" spans="1:30" ht="13.5" thickBot="1" x14ac:dyDescent="0.25">
      <c r="A64" s="3"/>
      <c r="B64" s="3"/>
      <c r="C64" s="3"/>
      <c r="D64" s="3"/>
      <c r="E64" s="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AA64" s="268" t="s">
        <v>79</v>
      </c>
      <c r="AB64" s="269"/>
      <c r="AC64" s="128">
        <f>AA8</f>
        <v>0</v>
      </c>
      <c r="AD64" s="129"/>
    </row>
    <row r="65" spans="1:30" x14ac:dyDescent="0.2">
      <c r="A65" s="3"/>
      <c r="B65" s="3"/>
      <c r="C65" s="3"/>
      <c r="D65" s="3"/>
      <c r="E65" s="3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AA65" s="261">
        <v>0.25</v>
      </c>
      <c r="AB65" s="262"/>
      <c r="AC65" s="200">
        <f>BETAINV(AA65,ShapeA,ShapeB,Min,Max)</f>
        <v>0.95885141029192644</v>
      </c>
      <c r="AD65" s="129"/>
    </row>
    <row r="66" spans="1:30" x14ac:dyDescent="0.2">
      <c r="A66" s="3"/>
      <c r="B66" s="3"/>
      <c r="C66" s="3"/>
      <c r="D66" s="3"/>
      <c r="E66" s="3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AA66" s="261">
        <v>0.5</v>
      </c>
      <c r="AB66" s="262"/>
      <c r="AC66" s="200">
        <f>BETAINV(AA66,ShapeA,ShapeB,Min,Max)</f>
        <v>0.99358435057164396</v>
      </c>
      <c r="AD66" s="129"/>
    </row>
    <row r="67" spans="1:30" x14ac:dyDescent="0.2">
      <c r="A67" s="3"/>
      <c r="B67" s="3"/>
      <c r="C67" s="3"/>
      <c r="D67" s="3"/>
      <c r="E67" s="3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AA67" s="261">
        <v>0.75</v>
      </c>
      <c r="AB67" s="262"/>
      <c r="AC67" s="200">
        <f>BETAINV(AA67,ShapeA,ShapeB,Min,Max)</f>
        <v>1.0314330499139699</v>
      </c>
      <c r="AD67" s="129"/>
    </row>
    <row r="68" spans="1:30" x14ac:dyDescent="0.2">
      <c r="A68" s="3"/>
      <c r="B68" s="3"/>
      <c r="C68" s="3"/>
      <c r="D68" s="3"/>
      <c r="E68" s="3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AA68" s="261">
        <v>0.9</v>
      </c>
      <c r="AB68" s="262"/>
      <c r="AC68" s="200">
        <f>BETAINV(AA68,ShapeA,ShapeB,Min,Max)</f>
        <v>1.0651734994368667</v>
      </c>
      <c r="AD68" s="129"/>
    </row>
    <row r="69" spans="1:30" ht="13.5" thickBot="1" x14ac:dyDescent="0.25">
      <c r="A69" s="3"/>
      <c r="B69" s="3"/>
      <c r="C69" s="3"/>
      <c r="D69" s="3"/>
      <c r="E69" s="3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AA69" s="263">
        <v>0.95</v>
      </c>
      <c r="AB69" s="264"/>
      <c r="AC69" s="82">
        <f>BETAINV(AA69,ShapeA,ShapeB,Min,Max)</f>
        <v>1.0841096535758379</v>
      </c>
      <c r="AD69" s="129"/>
    </row>
    <row r="70" spans="1:30" ht="13.5" thickBot="1" x14ac:dyDescent="0.25">
      <c r="A70" s="3"/>
      <c r="B70" s="3"/>
      <c r="C70" s="3"/>
      <c r="D70" s="3"/>
      <c r="E70" s="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AA70" s="126"/>
      <c r="AC70" s="70"/>
      <c r="AD70" s="129"/>
    </row>
    <row r="71" spans="1:30" x14ac:dyDescent="0.2">
      <c r="A71" s="3"/>
      <c r="B71" s="3"/>
      <c r="C71" s="3"/>
      <c r="D71" s="3"/>
      <c r="E71" s="3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AA71" s="258" t="s">
        <v>80</v>
      </c>
      <c r="AB71" s="259"/>
      <c r="AC71" s="260"/>
      <c r="AD71" s="129"/>
    </row>
    <row r="72" spans="1:30" ht="25.5" x14ac:dyDescent="0.2">
      <c r="A72" s="3"/>
      <c r="B72" s="3"/>
      <c r="C72" s="3"/>
      <c r="D72" s="3"/>
      <c r="E72" s="3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AA72" s="132" t="s">
        <v>81</v>
      </c>
      <c r="AB72" s="133">
        <f>Mean+2*StdDev</f>
        <v>1.0966666666666667</v>
      </c>
      <c r="AC72" s="134">
        <f>AA8</f>
        <v>0</v>
      </c>
      <c r="AD72" s="129"/>
    </row>
    <row r="73" spans="1:30" ht="26.25" thickBot="1" x14ac:dyDescent="0.25">
      <c r="A73" s="3"/>
      <c r="B73" s="3"/>
      <c r="C73" s="3"/>
      <c r="D73" s="3"/>
      <c r="E73" s="3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AA73" s="135" t="s">
        <v>82</v>
      </c>
      <c r="AB73" s="136">
        <f>Mean-2*StdDev</f>
        <v>0.89666666666666672</v>
      </c>
      <c r="AC73" s="137">
        <f>AA8</f>
        <v>0</v>
      </c>
      <c r="AD73" s="129"/>
    </row>
    <row r="74" spans="1:30" x14ac:dyDescent="0.2">
      <c r="AA74" s="126"/>
      <c r="AB74" s="138"/>
      <c r="AD74" s="129"/>
    </row>
    <row r="75" spans="1:30" x14ac:dyDescent="0.2">
      <c r="AA75" s="126"/>
      <c r="AB75" s="138"/>
      <c r="AD75" s="129"/>
    </row>
    <row r="76" spans="1:30" x14ac:dyDescent="0.2">
      <c r="AA76" s="126"/>
      <c r="AB76" s="138"/>
      <c r="AD76" s="129"/>
    </row>
    <row r="77" spans="1:30" x14ac:dyDescent="0.2">
      <c r="AA77" s="126"/>
      <c r="AB77" s="138"/>
      <c r="AD77" s="129"/>
    </row>
    <row r="78" spans="1:30" x14ac:dyDescent="0.2">
      <c r="AA78" s="126"/>
      <c r="AB78" s="138"/>
      <c r="AD78" s="129"/>
    </row>
    <row r="79" spans="1:30" x14ac:dyDescent="0.2">
      <c r="AA79" s="126"/>
      <c r="AB79" s="138"/>
      <c r="AD79" s="129"/>
    </row>
    <row r="80" spans="1:30" x14ac:dyDescent="0.2">
      <c r="AA80" s="126"/>
      <c r="AB80" s="138"/>
      <c r="AD80" s="129"/>
    </row>
  </sheetData>
  <sheetProtection password="ECB2" sheet="1" objects="1" scenarios="1" selectLockedCells="1"/>
  <mergeCells count="9">
    <mergeCell ref="B1:H2"/>
    <mergeCell ref="AA71:AC71"/>
    <mergeCell ref="AA66:AB66"/>
    <mergeCell ref="AA67:AB67"/>
    <mergeCell ref="AA68:AB68"/>
    <mergeCell ref="AA69:AB69"/>
    <mergeCell ref="AA22:AC22"/>
    <mergeCell ref="AA64:AB64"/>
    <mergeCell ref="AA65:AB65"/>
  </mergeCells>
  <phoneticPr fontId="7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workbookViewId="0"/>
  </sheetViews>
  <sheetFormatPr defaultColWidth="10.6640625" defaultRowHeight="12.75" x14ac:dyDescent="0.2"/>
  <cols>
    <col min="1" max="1" width="9.33203125" customWidth="1"/>
    <col min="2" max="2" width="13.83203125" customWidth="1"/>
    <col min="3" max="5" width="9.33203125" customWidth="1"/>
    <col min="6" max="6" width="13.33203125" style="70" customWidth="1"/>
    <col min="7" max="7" width="9.6640625" style="70" customWidth="1"/>
    <col min="8" max="8" width="14.83203125" style="70" customWidth="1"/>
    <col min="9" max="25" width="10.6640625" style="70" customWidth="1"/>
    <col min="26" max="26" width="5.1640625" style="70" customWidth="1"/>
    <col min="27" max="27" width="15.33203125" style="70" customWidth="1"/>
    <col min="28" max="28" width="13.5" style="70" customWidth="1"/>
    <col min="29" max="29" width="11.1640625" style="69" customWidth="1"/>
    <col min="30" max="30" width="4.33203125" style="70" customWidth="1"/>
    <col min="31" max="16384" width="10.6640625" style="70"/>
  </cols>
  <sheetData>
    <row r="1" spans="1:29" ht="25.5" customHeight="1" x14ac:dyDescent="0.35">
      <c r="A1" s="154"/>
      <c r="B1" s="257" t="s">
        <v>166</v>
      </c>
      <c r="C1" s="257"/>
      <c r="D1" s="257"/>
      <c r="E1" s="257"/>
      <c r="F1" s="257"/>
      <c r="G1" s="257"/>
      <c r="H1" s="257"/>
      <c r="I1" s="154"/>
      <c r="J1" s="154"/>
      <c r="K1" s="154"/>
      <c r="L1" s="154"/>
      <c r="M1" s="154"/>
      <c r="N1" s="154"/>
      <c r="O1" s="154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5" customHeight="1" thickBot="1" x14ac:dyDescent="0.35">
      <c r="A2" s="3"/>
      <c r="B2" s="257"/>
      <c r="C2" s="257"/>
      <c r="D2" s="257"/>
      <c r="E2" s="257"/>
      <c r="F2" s="257"/>
      <c r="G2" s="257"/>
      <c r="H2" s="257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67" t="s">
        <v>92</v>
      </c>
      <c r="AB2" s="68"/>
    </row>
    <row r="3" spans="1:29" ht="13.5" thickBot="1" x14ac:dyDescent="0.25">
      <c r="A3" s="3"/>
      <c r="B3" s="139" t="s">
        <v>85</v>
      </c>
      <c r="C3" s="140" t="s">
        <v>36</v>
      </c>
      <c r="D3" s="3"/>
      <c r="E3" s="153" t="s">
        <v>93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71"/>
    </row>
    <row r="4" spans="1:29" ht="12" customHeight="1" thickBot="1" x14ac:dyDescent="0.25">
      <c r="A4" s="3"/>
      <c r="B4" s="141" t="s">
        <v>63</v>
      </c>
      <c r="C4" s="142">
        <f>+Mean</f>
        <v>0.84</v>
      </c>
      <c r="D4" s="3"/>
      <c r="E4" s="3"/>
      <c r="F4" s="146"/>
      <c r="G4" s="146"/>
      <c r="H4" s="146"/>
      <c r="I4" s="146"/>
      <c r="J4" s="146"/>
      <c r="K4" s="146"/>
      <c r="L4" s="146"/>
      <c r="M4" s="146"/>
      <c r="N4" s="155" t="s">
        <v>100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72"/>
      <c r="AB4" s="73" t="s">
        <v>57</v>
      </c>
      <c r="AC4" s="74" t="s">
        <v>31</v>
      </c>
    </row>
    <row r="5" spans="1:29" x14ac:dyDescent="0.2">
      <c r="A5" s="3"/>
      <c r="B5" s="143" t="s">
        <v>83</v>
      </c>
      <c r="C5" s="244">
        <f>+StdDev^2</f>
        <v>4.0000000000000002E-4</v>
      </c>
      <c r="D5" s="3"/>
      <c r="E5" s="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75"/>
      <c r="AB5" s="76">
        <v>0.5</v>
      </c>
      <c r="AC5" s="77"/>
    </row>
    <row r="6" spans="1:29" ht="21.75" x14ac:dyDescent="0.2">
      <c r="A6" s="3"/>
      <c r="B6" s="143" t="s">
        <v>86</v>
      </c>
      <c r="C6" s="243">
        <f>+StdDev</f>
        <v>0.02</v>
      </c>
      <c r="D6" s="3"/>
      <c r="E6" s="153" t="s">
        <v>94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A6" s="78"/>
      <c r="AB6" s="76">
        <v>0.5</v>
      </c>
      <c r="AC6" s="79"/>
    </row>
    <row r="7" spans="1:29" ht="21.75" x14ac:dyDescent="0.2">
      <c r="A7" s="3"/>
      <c r="B7" s="143" t="s">
        <v>84</v>
      </c>
      <c r="C7" s="243">
        <f>+C6/C4</f>
        <v>2.3809523809523812E-2</v>
      </c>
      <c r="D7" s="3"/>
      <c r="E7" s="3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A7" s="78"/>
      <c r="AB7" s="76">
        <v>0.25</v>
      </c>
      <c r="AC7" s="79"/>
    </row>
    <row r="8" spans="1:29" ht="13.5" thickBot="1" x14ac:dyDescent="0.25">
      <c r="A8" s="3"/>
      <c r="B8" s="143" t="s">
        <v>60</v>
      </c>
      <c r="C8" s="142">
        <f>+Max</f>
        <v>0.92</v>
      </c>
      <c r="D8" s="3"/>
      <c r="E8" s="3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A8" s="80"/>
      <c r="AB8" s="81">
        <f>(Max-Min)/35</f>
        <v>3.4285714285714284E-3</v>
      </c>
      <c r="AC8" s="82" t="str">
        <f>IF(AA8="Days","Day",IF(AA8="Weeks","Week","Month"))</f>
        <v>Month</v>
      </c>
    </row>
    <row r="9" spans="1:29" ht="13.5" thickBot="1" x14ac:dyDescent="0.25">
      <c r="A9" s="3"/>
      <c r="B9" s="144" t="s">
        <v>59</v>
      </c>
      <c r="C9" s="145">
        <f>+Min</f>
        <v>0.8</v>
      </c>
      <c r="D9" s="3"/>
      <c r="E9" s="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A9" s="83"/>
      <c r="AB9" s="84"/>
      <c r="AC9" s="85"/>
    </row>
    <row r="10" spans="1:29" x14ac:dyDescent="0.2">
      <c r="A10" s="3"/>
      <c r="B10" s="3"/>
      <c r="C10" s="3"/>
      <c r="D10" s="3"/>
      <c r="E10" s="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A10" s="86" t="s">
        <v>58</v>
      </c>
      <c r="AB10" s="87"/>
      <c r="AC10" s="88"/>
    </row>
    <row r="11" spans="1:29" x14ac:dyDescent="0.2">
      <c r="A11" s="3"/>
      <c r="B11" s="3"/>
      <c r="C11" s="3"/>
      <c r="D11" s="3"/>
      <c r="E11" s="3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A11" s="89" t="s">
        <v>59</v>
      </c>
      <c r="AB11" s="90">
        <f>MAIN!K15</f>
        <v>0.8</v>
      </c>
      <c r="AC11" s="91">
        <f>AA8</f>
        <v>0</v>
      </c>
    </row>
    <row r="12" spans="1:29" x14ac:dyDescent="0.2">
      <c r="A12" s="3"/>
      <c r="B12" s="3"/>
      <c r="C12" s="3"/>
      <c r="D12" s="3"/>
      <c r="E12" s="3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A12" s="89" t="s">
        <v>60</v>
      </c>
      <c r="AB12" s="90">
        <f>MAIN!K17</f>
        <v>0.92</v>
      </c>
      <c r="AC12" s="91">
        <f>AA8</f>
        <v>0</v>
      </c>
    </row>
    <row r="13" spans="1:29" ht="13.5" thickBot="1" x14ac:dyDescent="0.25">
      <c r="A13" s="3"/>
      <c r="B13" s="3"/>
      <c r="C13" s="3"/>
      <c r="D13" s="3"/>
      <c r="E13" s="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A13" s="92" t="s">
        <v>61</v>
      </c>
      <c r="AB13" s="81">
        <f>MAIN!K16</f>
        <v>0.83</v>
      </c>
      <c r="AC13" s="93">
        <f>AA8</f>
        <v>0</v>
      </c>
    </row>
    <row r="14" spans="1:29" ht="13.5" thickBot="1" x14ac:dyDescent="0.25">
      <c r="A14" s="3"/>
      <c r="B14" s="3"/>
      <c r="C14" s="3"/>
      <c r="D14" s="3"/>
      <c r="E14" s="3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94"/>
      <c r="AB14" s="95"/>
      <c r="AC14" s="96"/>
    </row>
    <row r="15" spans="1:29" ht="15" customHeight="1" x14ac:dyDescent="0.2">
      <c r="A15" s="3"/>
      <c r="B15" s="3"/>
      <c r="C15" s="3"/>
      <c r="D15" s="3"/>
      <c r="E15" s="3"/>
      <c r="F15" s="147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97" t="s">
        <v>62</v>
      </c>
      <c r="AB15" s="98"/>
      <c r="AC15" s="99"/>
    </row>
    <row r="16" spans="1:29" x14ac:dyDescent="0.2">
      <c r="A16" s="3"/>
      <c r="B16" s="3"/>
      <c r="C16" s="3"/>
      <c r="D16" s="3"/>
      <c r="E16" s="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A16" s="89" t="s">
        <v>63</v>
      </c>
      <c r="AB16" s="95">
        <f>(Min+Max+4*Mode)/6</f>
        <v>0.84</v>
      </c>
      <c r="AC16" s="91">
        <f>AA8</f>
        <v>0</v>
      </c>
    </row>
    <row r="17" spans="1:30" x14ac:dyDescent="0.2">
      <c r="A17" s="3"/>
      <c r="B17" s="3"/>
      <c r="C17" s="3"/>
      <c r="D17" s="3"/>
      <c r="E17" s="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89" t="s">
        <v>64</v>
      </c>
      <c r="AB17" s="90">
        <f>(Max-Min)/6</f>
        <v>0.02</v>
      </c>
      <c r="AC17" s="91">
        <f>AA8</f>
        <v>0</v>
      </c>
      <c r="AD17" s="100"/>
    </row>
    <row r="18" spans="1:30" x14ac:dyDescent="0.2">
      <c r="A18" s="3"/>
      <c r="B18" s="3"/>
      <c r="C18" s="3"/>
      <c r="D18" s="3"/>
      <c r="E18" s="3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A18" s="89" t="s">
        <v>65</v>
      </c>
      <c r="AB18" s="101">
        <f>(2*(ShapeB-ShapeA)/(ShapeA+ShapeB+2))*((ShapeA+ShapeB+1)/(ShapeA*ShapeB))^0.5</f>
        <v>0.44444444444444647</v>
      </c>
      <c r="AC18" s="91"/>
    </row>
    <row r="19" spans="1:30" x14ac:dyDescent="0.2">
      <c r="A19" s="3"/>
      <c r="B19" s="3"/>
      <c r="C19" s="3"/>
      <c r="D19" s="3"/>
      <c r="E19" s="3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A19" s="89" t="s">
        <v>66</v>
      </c>
      <c r="AB19" s="102">
        <f>IF(Max&gt;Min,((Mean-Min)/(Max-Min))*((((Mean-Min)*(Max-Mean))/(StdDev^2))-1),0)</f>
        <v>2.3333333333333259</v>
      </c>
      <c r="AC19" s="103"/>
    </row>
    <row r="20" spans="1:30" ht="13.5" thickBot="1" x14ac:dyDescent="0.25">
      <c r="A20" s="3"/>
      <c r="B20" s="3"/>
      <c r="C20" s="3"/>
      <c r="D20" s="3"/>
      <c r="E20" s="3"/>
      <c r="F20" s="95"/>
      <c r="G20" s="148"/>
      <c r="H20" s="94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A20" s="92" t="s">
        <v>67</v>
      </c>
      <c r="AB20" s="104">
        <f>IF(Mean&gt;Min,ShapeA*(Max-Mean)/(Mean-Min),0)</f>
        <v>4.6666666666666643</v>
      </c>
      <c r="AC20" s="105"/>
      <c r="AD20" s="100"/>
    </row>
    <row r="21" spans="1:30" x14ac:dyDescent="0.2">
      <c r="A21" s="3"/>
      <c r="B21" s="3"/>
      <c r="C21" s="3"/>
      <c r="D21" s="3"/>
      <c r="E21" s="3"/>
      <c r="F21" s="95"/>
      <c r="G21" s="148"/>
      <c r="H21" s="9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B21" s="106"/>
      <c r="AD21" s="100"/>
    </row>
    <row r="22" spans="1:30" x14ac:dyDescent="0.2">
      <c r="A22" s="3"/>
      <c r="B22" s="3"/>
      <c r="C22" s="3"/>
      <c r="D22" s="3"/>
      <c r="E22" s="3"/>
      <c r="F22" s="95"/>
      <c r="G22" s="148"/>
      <c r="H22" s="9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A22" s="265" t="s">
        <v>68</v>
      </c>
      <c r="AB22" s="266"/>
      <c r="AC22" s="267"/>
      <c r="AD22" s="100"/>
    </row>
    <row r="23" spans="1:30" x14ac:dyDescent="0.2">
      <c r="A23" s="3"/>
      <c r="B23" s="3"/>
      <c r="C23" s="3"/>
      <c r="D23" s="3"/>
      <c r="E23" s="3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A23" s="107" t="s">
        <v>69</v>
      </c>
      <c r="AB23" s="108"/>
      <c r="AC23" s="109" t="s">
        <v>70</v>
      </c>
      <c r="AD23" s="100"/>
    </row>
    <row r="24" spans="1:30" x14ac:dyDescent="0.2">
      <c r="A24" s="3"/>
      <c r="B24" s="3"/>
      <c r="C24" s="3"/>
      <c r="D24" s="3"/>
      <c r="E24" s="3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A24" s="107" t="s">
        <v>71</v>
      </c>
      <c r="AB24" s="108">
        <v>3.0997064113616943</v>
      </c>
      <c r="AC24" s="109" t="s">
        <v>70</v>
      </c>
      <c r="AD24" s="100"/>
    </row>
    <row r="25" spans="1:30" x14ac:dyDescent="0.2">
      <c r="A25" s="3"/>
      <c r="B25" s="3"/>
      <c r="C25" s="3"/>
      <c r="D25" s="3"/>
      <c r="E25" s="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A25" s="107" t="s">
        <v>72</v>
      </c>
      <c r="AB25" s="110">
        <v>1.4654255828720035</v>
      </c>
      <c r="AC25" s="109"/>
    </row>
    <row r="26" spans="1:30" x14ac:dyDescent="0.2">
      <c r="A26" s="3"/>
      <c r="B26" s="3"/>
      <c r="C26" s="3"/>
      <c r="D26" s="3"/>
      <c r="E26" s="3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A26" s="107" t="s">
        <v>73</v>
      </c>
      <c r="AB26" s="110">
        <v>14.737215687897011</v>
      </c>
      <c r="AC26" s="109"/>
    </row>
    <row r="27" spans="1:30" x14ac:dyDescent="0.2">
      <c r="A27" s="3"/>
      <c r="B27" s="3"/>
      <c r="C27" s="3"/>
      <c r="D27" s="3"/>
      <c r="E27" s="3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A27" s="107" t="s">
        <v>74</v>
      </c>
      <c r="AB27" s="110">
        <v>1272.6333366618439</v>
      </c>
      <c r="AC27" s="109"/>
    </row>
    <row r="28" spans="1:30" x14ac:dyDescent="0.2">
      <c r="A28" s="3"/>
      <c r="B28" s="3"/>
      <c r="C28" s="3"/>
      <c r="D28" s="3"/>
      <c r="E28" s="3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A28" s="107" t="s">
        <v>75</v>
      </c>
      <c r="AB28" s="111">
        <v>1.69697683277688E-3</v>
      </c>
      <c r="AC28" s="109"/>
    </row>
    <row r="29" spans="1:30" ht="6" customHeight="1" x14ac:dyDescent="0.2">
      <c r="A29" s="3"/>
      <c r="B29" s="3"/>
      <c r="C29" s="3"/>
      <c r="D29" s="3"/>
      <c r="E29" s="3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A29" s="112"/>
      <c r="AB29" s="113"/>
      <c r="AC29" s="114"/>
    </row>
    <row r="30" spans="1:30" ht="5.45" customHeight="1" x14ac:dyDescent="0.2">
      <c r="A30" s="3"/>
      <c r="B30" s="3"/>
      <c r="C30" s="3"/>
      <c r="D30" s="3"/>
      <c r="E30" s="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A30" s="115"/>
      <c r="AB30" s="116"/>
      <c r="AC30" s="114"/>
    </row>
    <row r="31" spans="1:30" ht="32.450000000000003" customHeight="1" x14ac:dyDescent="0.2">
      <c r="A31" s="3"/>
      <c r="B31" s="3"/>
      <c r="C31" s="3"/>
      <c r="D31" s="3"/>
      <c r="E31" s="3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A31" s="117" t="s">
        <v>76</v>
      </c>
      <c r="AB31" s="118" t="s">
        <v>77</v>
      </c>
      <c r="AC31" s="119" t="s">
        <v>78</v>
      </c>
    </row>
    <row r="32" spans="1:30" x14ac:dyDescent="0.2">
      <c r="A32" s="3"/>
      <c r="B32" s="3"/>
      <c r="C32" s="3"/>
      <c r="D32" s="3"/>
      <c r="E32" s="3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70">
        <v>1</v>
      </c>
      <c r="AA32" s="120">
        <f>Min</f>
        <v>0.8</v>
      </c>
      <c r="AB32" s="121">
        <f>(AC33-AC32)</f>
        <v>5.7786793340918064E-3</v>
      </c>
      <c r="AC32" s="122">
        <v>0</v>
      </c>
    </row>
    <row r="33" spans="1:29" x14ac:dyDescent="0.2">
      <c r="A33" s="3"/>
      <c r="B33" s="3"/>
      <c r="C33" s="3"/>
      <c r="D33" s="3"/>
      <c r="E33" s="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70">
        <v>2</v>
      </c>
      <c r="AA33" s="120">
        <f t="shared" ref="AA33:AA60" si="0">+AA32+(($AA$62-$AA$32)/30)</f>
        <v>0.80400000000000005</v>
      </c>
      <c r="AB33" s="121">
        <f t="shared" ref="AB33:AB61" si="1">+AC34-AC33</f>
        <v>2.0896771024052366E-2</v>
      </c>
      <c r="AC33" s="122">
        <f t="shared" ref="AC33:AC61" si="2">BETADIST(AA33,ShapeA,ShapeB,Min,Max)</f>
        <v>5.7786793340918064E-3</v>
      </c>
    </row>
    <row r="34" spans="1:29" x14ac:dyDescent="0.2">
      <c r="A34" s="3"/>
      <c r="B34" s="3"/>
      <c r="C34" s="3"/>
      <c r="D34" s="3"/>
      <c r="E34" s="3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70">
        <v>3</v>
      </c>
      <c r="AA34" s="120">
        <f t="shared" si="0"/>
        <v>0.80800000000000005</v>
      </c>
      <c r="AB34" s="121">
        <f t="shared" si="1"/>
        <v>3.6162833260329846E-2</v>
      </c>
      <c r="AC34" s="122">
        <f t="shared" si="2"/>
        <v>2.667545035814417E-2</v>
      </c>
    </row>
    <row r="35" spans="1:29" x14ac:dyDescent="0.2">
      <c r="A35" s="3"/>
      <c r="B35" s="3"/>
      <c r="C35" s="3"/>
      <c r="D35" s="3"/>
      <c r="E35" s="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70">
        <v>4</v>
      </c>
      <c r="AA35" s="120">
        <f t="shared" si="0"/>
        <v>0.81200000000000006</v>
      </c>
      <c r="AB35" s="121">
        <f t="shared" si="1"/>
        <v>4.9449800747803127E-2</v>
      </c>
      <c r="AC35" s="122">
        <f t="shared" si="2"/>
        <v>6.2838283618474017E-2</v>
      </c>
    </row>
    <row r="36" spans="1:29" x14ac:dyDescent="0.2">
      <c r="A36" s="3"/>
      <c r="B36" s="3"/>
      <c r="C36" s="3"/>
      <c r="D36" s="3"/>
      <c r="E36" s="3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70">
        <v>5</v>
      </c>
      <c r="AA36" s="120">
        <f t="shared" si="0"/>
        <v>0.81600000000000006</v>
      </c>
      <c r="AB36" s="121">
        <f t="shared" si="1"/>
        <v>6.0056769054283324E-2</v>
      </c>
      <c r="AC36" s="122">
        <f t="shared" si="2"/>
        <v>0.11228808436627714</v>
      </c>
    </row>
    <row r="37" spans="1:29" x14ac:dyDescent="0.2">
      <c r="A37" s="3"/>
      <c r="B37" s="3"/>
      <c r="C37" s="3"/>
      <c r="D37" s="3"/>
      <c r="E37" s="3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70">
        <v>6</v>
      </c>
      <c r="AA37" s="120">
        <f t="shared" si="0"/>
        <v>0.82000000000000006</v>
      </c>
      <c r="AB37" s="121">
        <f t="shared" si="1"/>
        <v>6.7791805046935188E-2</v>
      </c>
      <c r="AC37" s="122">
        <f t="shared" si="2"/>
        <v>0.17234485342056047</v>
      </c>
    </row>
    <row r="38" spans="1:29" x14ac:dyDescent="0.2">
      <c r="A38" s="3"/>
      <c r="B38" s="3"/>
      <c r="C38" s="3"/>
      <c r="D38" s="3"/>
      <c r="E38" s="3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70">
        <v>7</v>
      </c>
      <c r="AA38" s="120">
        <f t="shared" si="0"/>
        <v>0.82400000000000007</v>
      </c>
      <c r="AB38" s="121">
        <f t="shared" si="1"/>
        <v>7.2720368413555281E-2</v>
      </c>
      <c r="AC38" s="122">
        <f t="shared" si="2"/>
        <v>0.24013665846749566</v>
      </c>
    </row>
    <row r="39" spans="1:29" x14ac:dyDescent="0.2">
      <c r="A39" s="3"/>
      <c r="B39" s="3"/>
      <c r="C39" s="3"/>
      <c r="D39" s="3"/>
      <c r="E39" s="3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0">
        <v>8</v>
      </c>
      <c r="AA39" s="120">
        <f t="shared" si="0"/>
        <v>0.82800000000000007</v>
      </c>
      <c r="AB39" s="121">
        <f t="shared" si="1"/>
        <v>7.5052515883109516E-2</v>
      </c>
      <c r="AC39" s="122">
        <f t="shared" si="2"/>
        <v>0.31285702688105094</v>
      </c>
    </row>
    <row r="40" spans="1:29" x14ac:dyDescent="0.2">
      <c r="A40" s="3"/>
      <c r="B40" s="3"/>
      <c r="C40" s="3"/>
      <c r="D40" s="3"/>
      <c r="E40" s="3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70">
        <v>9</v>
      </c>
      <c r="AA40" s="120">
        <f t="shared" si="0"/>
        <v>0.83200000000000007</v>
      </c>
      <c r="AB40" s="121">
        <f t="shared" si="1"/>
        <v>7.5080854891175608E-2</v>
      </c>
      <c r="AC40" s="122">
        <f t="shared" si="2"/>
        <v>0.38790954276416045</v>
      </c>
    </row>
    <row r="41" spans="1:29" x14ac:dyDescent="0.2">
      <c r="A41" s="3"/>
      <c r="B41" s="3"/>
      <c r="C41" s="3"/>
      <c r="D41" s="3"/>
      <c r="E41" s="3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70">
        <v>10</v>
      </c>
      <c r="AA41" s="120">
        <f t="shared" si="0"/>
        <v>0.83600000000000008</v>
      </c>
      <c r="AB41" s="121">
        <f t="shared" si="1"/>
        <v>7.3142138258586564E-2</v>
      </c>
      <c r="AC41" s="122">
        <f t="shared" si="2"/>
        <v>0.46299039765533606</v>
      </c>
    </row>
    <row r="42" spans="1:29" x14ac:dyDescent="0.2">
      <c r="A42" s="3"/>
      <c r="B42" s="3"/>
      <c r="C42" s="3"/>
      <c r="D42" s="3"/>
      <c r="E42" s="3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70">
        <v>11</v>
      </c>
      <c r="AA42" s="120">
        <f t="shared" si="0"/>
        <v>0.84000000000000008</v>
      </c>
      <c r="AB42" s="121">
        <f t="shared" si="1"/>
        <v>6.9591656967129767E-2</v>
      </c>
      <c r="AC42" s="122">
        <f t="shared" si="2"/>
        <v>0.53613253591392263</v>
      </c>
    </row>
    <row r="43" spans="1:29" x14ac:dyDescent="0.2">
      <c r="A43" s="3"/>
      <c r="B43" s="3"/>
      <c r="C43" s="3"/>
      <c r="D43" s="3"/>
      <c r="E43" s="3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70">
        <v>12</v>
      </c>
      <c r="AA43" s="120">
        <f t="shared" si="0"/>
        <v>0.84400000000000008</v>
      </c>
      <c r="AB43" s="121">
        <f t="shared" si="1"/>
        <v>6.4785333257955102E-2</v>
      </c>
      <c r="AC43" s="122">
        <f t="shared" si="2"/>
        <v>0.60572419288105239</v>
      </c>
    </row>
    <row r="44" spans="1:29" x14ac:dyDescent="0.2">
      <c r="A44" s="3"/>
      <c r="B44" s="3"/>
      <c r="C44" s="3"/>
      <c r="D44" s="3"/>
      <c r="E44" s="3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0">
        <v>13</v>
      </c>
      <c r="AA44" s="120">
        <f t="shared" si="0"/>
        <v>0.84800000000000009</v>
      </c>
      <c r="AB44" s="121">
        <f t="shared" si="1"/>
        <v>5.9066832221507104E-2</v>
      </c>
      <c r="AC44" s="122">
        <f t="shared" si="2"/>
        <v>0.67050952613900749</v>
      </c>
    </row>
    <row r="45" spans="1:29" x14ac:dyDescent="0.2">
      <c r="A45" s="3"/>
      <c r="B45" s="3"/>
      <c r="C45" s="3"/>
      <c r="D45" s="3"/>
      <c r="E45" s="3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70">
        <v>14</v>
      </c>
      <c r="AA45" s="120">
        <f t="shared" si="0"/>
        <v>0.85200000000000009</v>
      </c>
      <c r="AB45" s="121">
        <f t="shared" si="1"/>
        <v>5.2758158664635402E-2</v>
      </c>
      <c r="AC45" s="122">
        <f t="shared" si="2"/>
        <v>0.7295763583605146</v>
      </c>
    </row>
    <row r="46" spans="1:29" x14ac:dyDescent="0.2">
      <c r="A46" s="3"/>
      <c r="B46" s="3"/>
      <c r="C46" s="3"/>
      <c r="D46" s="3"/>
      <c r="E46" s="3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70">
        <v>15</v>
      </c>
      <c r="AA46" s="120">
        <f t="shared" si="0"/>
        <v>0.85600000000000009</v>
      </c>
      <c r="AB46" s="121">
        <f t="shared" si="1"/>
        <v>4.6152805062617319E-2</v>
      </c>
      <c r="AC46" s="122">
        <f t="shared" si="2"/>
        <v>0.78233451702515</v>
      </c>
    </row>
    <row r="47" spans="1:29" x14ac:dyDescent="0.2">
      <c r="A47" s="3"/>
      <c r="B47" s="3"/>
      <c r="C47" s="3"/>
      <c r="D47" s="3"/>
      <c r="E47" s="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70">
        <v>16</v>
      </c>
      <c r="AA47" s="120">
        <f t="shared" si="0"/>
        <v>0.8600000000000001</v>
      </c>
      <c r="AB47" s="121">
        <f t="shared" si="1"/>
        <v>3.9510852544319075E-2</v>
      </c>
      <c r="AC47" s="122">
        <f t="shared" si="2"/>
        <v>0.82848732208776732</v>
      </c>
    </row>
    <row r="48" spans="1:29" x14ac:dyDescent="0.2">
      <c r="A48" s="3"/>
      <c r="B48" s="3"/>
      <c r="C48" s="3"/>
      <c r="D48" s="3"/>
      <c r="E48" s="3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70">
        <v>17</v>
      </c>
      <c r="AA48" s="120">
        <f t="shared" si="0"/>
        <v>0.8640000000000001</v>
      </c>
      <c r="AB48" s="121">
        <f t="shared" si="1"/>
        <v>3.3055627261085685E-2</v>
      </c>
      <c r="AC48" s="122">
        <f t="shared" si="2"/>
        <v>0.86799817463208639</v>
      </c>
    </row>
    <row r="49" spans="1:30" x14ac:dyDescent="0.2">
      <c r="A49" s="3"/>
      <c r="B49" s="3"/>
      <c r="C49" s="3"/>
      <c r="D49" s="3"/>
      <c r="E49" s="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70">
        <v>18</v>
      </c>
      <c r="AA49" s="120">
        <f t="shared" si="0"/>
        <v>0.8680000000000001</v>
      </c>
      <c r="AB49" s="121">
        <f t="shared" si="1"/>
        <v>2.697164041871869E-2</v>
      </c>
      <c r="AC49" s="122">
        <f t="shared" si="2"/>
        <v>0.90105380189317208</v>
      </c>
    </row>
    <row r="50" spans="1:30" x14ac:dyDescent="0.2">
      <c r="A50" s="3"/>
      <c r="B50" s="3"/>
      <c r="C50" s="3"/>
      <c r="D50" s="3"/>
      <c r="E50" s="3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70">
        <v>19</v>
      </c>
      <c r="AA50" s="120">
        <f t="shared" si="0"/>
        <v>0.87200000000000011</v>
      </c>
      <c r="AB50" s="121">
        <f t="shared" si="1"/>
        <v>2.1403623336803124E-2</v>
      </c>
      <c r="AC50" s="122">
        <f t="shared" si="2"/>
        <v>0.92802544231189077</v>
      </c>
    </row>
    <row r="51" spans="1:30" x14ac:dyDescent="0.2">
      <c r="A51" s="3"/>
      <c r="B51" s="3"/>
      <c r="C51" s="3"/>
      <c r="D51" s="3"/>
      <c r="E51" s="3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0">
        <v>20</v>
      </c>
      <c r="AA51" s="120">
        <f t="shared" si="0"/>
        <v>0.87600000000000011</v>
      </c>
      <c r="AB51" s="121">
        <f t="shared" si="1"/>
        <v>1.6456526498472179E-2</v>
      </c>
      <c r="AC51" s="122">
        <f t="shared" si="2"/>
        <v>0.94942906564869389</v>
      </c>
    </row>
    <row r="52" spans="1:30" ht="13.9" customHeight="1" x14ac:dyDescent="0.2">
      <c r="A52" s="3"/>
      <c r="B52" s="3"/>
      <c r="C52" s="3"/>
      <c r="D52" s="3"/>
      <c r="E52" s="3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70">
        <v>21</v>
      </c>
      <c r="AA52" s="120">
        <f t="shared" si="0"/>
        <v>0.88000000000000012</v>
      </c>
      <c r="AB52" s="121">
        <f t="shared" si="1"/>
        <v>1.2196393787761939E-2</v>
      </c>
      <c r="AC52" s="122">
        <f t="shared" si="2"/>
        <v>0.96588559214716607</v>
      </c>
    </row>
    <row r="53" spans="1:30" x14ac:dyDescent="0.2">
      <c r="A53" s="3"/>
      <c r="B53" s="3"/>
      <c r="C53" s="3"/>
      <c r="D53" s="3"/>
      <c r="E53" s="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70">
        <v>22</v>
      </c>
      <c r="AA53" s="120">
        <f t="shared" si="0"/>
        <v>0.88400000000000012</v>
      </c>
      <c r="AB53" s="121">
        <f t="shared" si="1"/>
        <v>8.6520563345514612E-3</v>
      </c>
      <c r="AC53" s="122">
        <f t="shared" si="2"/>
        <v>0.97808198593492801</v>
      </c>
    </row>
    <row r="54" spans="1:30" x14ac:dyDescent="0.2">
      <c r="A54" s="3"/>
      <c r="B54" s="3"/>
      <c r="C54" s="3"/>
      <c r="D54" s="3"/>
      <c r="E54" s="3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70">
        <v>23</v>
      </c>
      <c r="AA54" s="120">
        <f t="shared" si="0"/>
        <v>0.88800000000000012</v>
      </c>
      <c r="AB54" s="121">
        <f t="shared" si="1"/>
        <v>5.8176190601468836E-3</v>
      </c>
      <c r="AC54" s="122">
        <f t="shared" si="2"/>
        <v>0.98673404226947947</v>
      </c>
    </row>
    <row r="55" spans="1:30" x14ac:dyDescent="0.2">
      <c r="A55" s="3"/>
      <c r="B55" s="3"/>
      <c r="C55" s="3"/>
      <c r="D55" s="3"/>
      <c r="E55" s="3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70">
        <v>24</v>
      </c>
      <c r="AA55" s="120">
        <f t="shared" si="0"/>
        <v>0.89200000000000013</v>
      </c>
      <c r="AB55" s="121">
        <f t="shared" si="1"/>
        <v>3.6557409127058182E-3</v>
      </c>
      <c r="AC55" s="122">
        <f t="shared" si="2"/>
        <v>0.99255166132962636</v>
      </c>
    </row>
    <row r="56" spans="1:30" x14ac:dyDescent="0.2">
      <c r="A56" s="3"/>
      <c r="B56" s="3"/>
      <c r="C56" s="3"/>
      <c r="D56" s="3"/>
      <c r="E56" s="3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70">
        <v>25</v>
      </c>
      <c r="AA56" s="120">
        <f t="shared" si="0"/>
        <v>0.89600000000000013</v>
      </c>
      <c r="AB56" s="121">
        <f t="shared" si="1"/>
        <v>2.1017410718032759E-3</v>
      </c>
      <c r="AC56" s="122">
        <f t="shared" si="2"/>
        <v>0.99620740224233217</v>
      </c>
    </row>
    <row r="57" spans="1:30" x14ac:dyDescent="0.2">
      <c r="A57" s="3"/>
      <c r="B57" s="3"/>
      <c r="C57" s="3"/>
      <c r="D57" s="3"/>
      <c r="E57" s="3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70">
        <v>26</v>
      </c>
      <c r="AA57" s="120">
        <f t="shared" si="0"/>
        <v>0.90000000000000013</v>
      </c>
      <c r="AB57" s="121">
        <f t="shared" si="1"/>
        <v>1.068604232593251E-3</v>
      </c>
      <c r="AC57" s="122">
        <f t="shared" si="2"/>
        <v>0.99830914331413545</v>
      </c>
    </row>
    <row r="58" spans="1:30" x14ac:dyDescent="0.2">
      <c r="A58" s="3"/>
      <c r="B58" s="3"/>
      <c r="C58" s="3"/>
      <c r="D58" s="3"/>
      <c r="E58" s="3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70">
        <v>27</v>
      </c>
      <c r="AA58" s="120">
        <f t="shared" si="0"/>
        <v>0.90400000000000014</v>
      </c>
      <c r="AB58" s="121">
        <f t="shared" si="1"/>
        <v>4.530199446708405E-4</v>
      </c>
      <c r="AC58" s="122">
        <f t="shared" si="2"/>
        <v>0.9993777475467287</v>
      </c>
    </row>
    <row r="59" spans="1:30" x14ac:dyDescent="0.2">
      <c r="A59" s="3"/>
      <c r="B59" s="3"/>
      <c r="C59" s="3"/>
      <c r="D59" s="3"/>
      <c r="E59" s="3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70">
        <v>28</v>
      </c>
      <c r="AA59" s="120">
        <f t="shared" si="0"/>
        <v>0.90800000000000014</v>
      </c>
      <c r="AB59" s="121">
        <f t="shared" si="1"/>
        <v>1.4269999548865986E-4</v>
      </c>
      <c r="AC59" s="122">
        <f t="shared" si="2"/>
        <v>0.99983076749139954</v>
      </c>
    </row>
    <row r="60" spans="1:30" x14ac:dyDescent="0.2">
      <c r="A60" s="3"/>
      <c r="B60" s="3"/>
      <c r="C60" s="3"/>
      <c r="D60" s="3"/>
      <c r="E60" s="3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70">
        <v>29</v>
      </c>
      <c r="AA60" s="120">
        <f t="shared" si="0"/>
        <v>0.91200000000000014</v>
      </c>
      <c r="AB60" s="121">
        <f t="shared" si="1"/>
        <v>2.4519560660629658E-5</v>
      </c>
      <c r="AC60" s="122">
        <f t="shared" si="2"/>
        <v>0.9999734674868882</v>
      </c>
    </row>
    <row r="61" spans="1:30" x14ac:dyDescent="0.2">
      <c r="A61" s="3"/>
      <c r="B61" s="3"/>
      <c r="C61" s="3"/>
      <c r="D61" s="3"/>
      <c r="E61" s="3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70">
        <v>30</v>
      </c>
      <c r="AA61" s="123">
        <f>IF(Interval+AA60&lt;=Max,AA60+Interval,IF(AA60&gt;Max,0,"stop"))</f>
        <v>0.91542857142857159</v>
      </c>
      <c r="AB61" s="121">
        <f t="shared" si="1"/>
        <v>0</v>
      </c>
      <c r="AC61" s="122">
        <f t="shared" si="2"/>
        <v>0.99999798704754883</v>
      </c>
    </row>
    <row r="62" spans="1:30" x14ac:dyDescent="0.2">
      <c r="A62" s="3"/>
      <c r="B62" s="3"/>
      <c r="C62" s="3"/>
      <c r="D62" s="3"/>
      <c r="E62" s="3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70">
        <v>31</v>
      </c>
      <c r="AA62" s="124">
        <f>Max</f>
        <v>0.92</v>
      </c>
      <c r="AB62" s="121">
        <f>+AC62-AC61</f>
        <v>0</v>
      </c>
      <c r="AC62" s="125">
        <f>BETADIST(AA61,ShapeA,ShapeB,Min,Max)</f>
        <v>0.99999798704754883</v>
      </c>
    </row>
    <row r="63" spans="1:30" ht="13.5" thickBot="1" x14ac:dyDescent="0.25">
      <c r="A63" s="3"/>
      <c r="B63" s="3"/>
      <c r="C63" s="3"/>
      <c r="D63" s="3"/>
      <c r="E63" s="3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AA63" s="126"/>
      <c r="AB63" s="100">
        <f>SUM(AB32:AB62)</f>
        <v>0.99999798704754883</v>
      </c>
      <c r="AD63" s="127"/>
    </row>
    <row r="64" spans="1:30" ht="13.5" thickBot="1" x14ac:dyDescent="0.25">
      <c r="A64" s="3"/>
      <c r="B64" s="3"/>
      <c r="C64" s="3"/>
      <c r="D64" s="3"/>
      <c r="E64" s="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AA64" s="268" t="s">
        <v>79</v>
      </c>
      <c r="AB64" s="269"/>
      <c r="AC64" s="128">
        <f>AA8</f>
        <v>0</v>
      </c>
      <c r="AD64" s="129"/>
    </row>
    <row r="65" spans="1:30" x14ac:dyDescent="0.2">
      <c r="A65" s="3"/>
      <c r="B65" s="3"/>
      <c r="C65" s="3"/>
      <c r="D65" s="3"/>
      <c r="E65" s="3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AA65" s="261">
        <v>0.25</v>
      </c>
      <c r="AB65" s="262"/>
      <c r="AC65" s="130">
        <f>BETAINV(AA65,ShapeA,ShapeB,Min,Max)</f>
        <v>0.82455535250714374</v>
      </c>
      <c r="AD65" s="129"/>
    </row>
    <row r="66" spans="1:30" x14ac:dyDescent="0.2">
      <c r="A66" s="3"/>
      <c r="B66" s="3"/>
      <c r="C66" s="3"/>
      <c r="D66" s="3"/>
      <c r="E66" s="3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AA66" s="261">
        <v>0.5</v>
      </c>
      <c r="AB66" s="262"/>
      <c r="AC66" s="130">
        <f>BETAINV(AA66,ShapeA,ShapeB,Min,Max)</f>
        <v>0.83800475637382787</v>
      </c>
      <c r="AD66" s="129"/>
    </row>
    <row r="67" spans="1:30" x14ac:dyDescent="0.2">
      <c r="A67" s="3"/>
      <c r="B67" s="3"/>
      <c r="C67" s="3"/>
      <c r="D67" s="3"/>
      <c r="E67" s="3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AA67" s="261">
        <v>0.75</v>
      </c>
      <c r="AB67" s="262"/>
      <c r="AC67" s="130">
        <f>BETAINV(AA67,ShapeA,ShapeB,Min,Max)</f>
        <v>0.85349089551171997</v>
      </c>
      <c r="AD67" s="129"/>
    </row>
    <row r="68" spans="1:30" x14ac:dyDescent="0.2">
      <c r="A68" s="3"/>
      <c r="B68" s="3"/>
      <c r="C68" s="3"/>
      <c r="D68" s="3"/>
      <c r="E68" s="3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AA68" s="261">
        <v>0.9</v>
      </c>
      <c r="AB68" s="262"/>
      <c r="AC68" s="130">
        <f>BETAINV(AA68,ShapeA,ShapeB,Min,Max)</f>
        <v>0.86785970523226985</v>
      </c>
      <c r="AD68" s="129"/>
    </row>
    <row r="69" spans="1:30" ht="13.5" thickBot="1" x14ac:dyDescent="0.25">
      <c r="A69" s="3"/>
      <c r="B69" s="3"/>
      <c r="C69" s="3"/>
      <c r="D69" s="3"/>
      <c r="E69" s="3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AA69" s="263">
        <v>0.95</v>
      </c>
      <c r="AB69" s="264"/>
      <c r="AC69" s="131">
        <f>BETAINV(AA69,ShapeA,ShapeB,Min,Max)</f>
        <v>0.87612183514429776</v>
      </c>
      <c r="AD69" s="129"/>
    </row>
    <row r="70" spans="1:30" ht="13.5" thickBot="1" x14ac:dyDescent="0.25">
      <c r="A70" s="3"/>
      <c r="B70" s="3"/>
      <c r="C70" s="3"/>
      <c r="D70" s="3"/>
      <c r="E70" s="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AA70" s="126"/>
      <c r="AC70" s="70"/>
      <c r="AD70" s="129"/>
    </row>
    <row r="71" spans="1:30" x14ac:dyDescent="0.2">
      <c r="A71" s="3"/>
      <c r="B71" s="3"/>
      <c r="C71" s="3"/>
      <c r="D71" s="3"/>
      <c r="E71" s="3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AA71" s="258" t="s">
        <v>80</v>
      </c>
      <c r="AB71" s="259"/>
      <c r="AC71" s="260"/>
      <c r="AD71" s="129"/>
    </row>
    <row r="72" spans="1:30" ht="25.5" x14ac:dyDescent="0.2">
      <c r="A72" s="3"/>
      <c r="B72" s="3"/>
      <c r="C72" s="3"/>
      <c r="D72" s="3"/>
      <c r="E72" s="3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AA72" s="132" t="s">
        <v>81</v>
      </c>
      <c r="AB72" s="133">
        <f>Mean+2*StdDev</f>
        <v>0.88</v>
      </c>
      <c r="AC72" s="134">
        <f>AA8</f>
        <v>0</v>
      </c>
      <c r="AD72" s="129"/>
    </row>
    <row r="73" spans="1:30" ht="26.25" thickBot="1" x14ac:dyDescent="0.25">
      <c r="A73" s="3"/>
      <c r="B73" s="3"/>
      <c r="C73" s="3"/>
      <c r="D73" s="3"/>
      <c r="E73" s="3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AA73" s="135" t="s">
        <v>82</v>
      </c>
      <c r="AB73" s="136">
        <f>Mean-2*StdDev</f>
        <v>0.79999999999999993</v>
      </c>
      <c r="AC73" s="137">
        <f>AA8</f>
        <v>0</v>
      </c>
      <c r="AD73" s="129"/>
    </row>
    <row r="74" spans="1:30" x14ac:dyDescent="0.2">
      <c r="AA74" s="126"/>
      <c r="AB74" s="138"/>
      <c r="AD74" s="129"/>
    </row>
    <row r="75" spans="1:30" x14ac:dyDescent="0.2">
      <c r="AA75" s="126"/>
      <c r="AB75" s="138"/>
      <c r="AD75" s="129"/>
    </row>
    <row r="76" spans="1:30" x14ac:dyDescent="0.2">
      <c r="AA76" s="126"/>
      <c r="AB76" s="138"/>
      <c r="AD76" s="129"/>
    </row>
    <row r="77" spans="1:30" x14ac:dyDescent="0.2">
      <c r="AA77" s="126"/>
      <c r="AB77" s="138"/>
      <c r="AD77" s="129"/>
    </row>
    <row r="78" spans="1:30" x14ac:dyDescent="0.2">
      <c r="AA78" s="126"/>
      <c r="AB78" s="138"/>
      <c r="AD78" s="129"/>
    </row>
    <row r="79" spans="1:30" x14ac:dyDescent="0.2">
      <c r="AA79" s="126"/>
      <c r="AB79" s="138"/>
      <c r="AD79" s="129"/>
    </row>
    <row r="80" spans="1:30" x14ac:dyDescent="0.2">
      <c r="AA80" s="126"/>
      <c r="AB80" s="138"/>
      <c r="AD80" s="129"/>
    </row>
  </sheetData>
  <sheetProtection password="ECB2" sheet="1" objects="1" scenarios="1" selectLockedCells="1"/>
  <mergeCells count="9">
    <mergeCell ref="AA68:AB68"/>
    <mergeCell ref="AA69:AB69"/>
    <mergeCell ref="AA71:AC71"/>
    <mergeCell ref="B1:H2"/>
    <mergeCell ref="AA22:AC22"/>
    <mergeCell ref="AA64:AB64"/>
    <mergeCell ref="AA65:AB65"/>
    <mergeCell ref="AA66:AB66"/>
    <mergeCell ref="AA67:AB67"/>
  </mergeCells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80"/>
  <sheetViews>
    <sheetView workbookViewId="0"/>
  </sheetViews>
  <sheetFormatPr defaultColWidth="10.6640625" defaultRowHeight="12.75" x14ac:dyDescent="0.2"/>
  <cols>
    <col min="1" max="1" width="9.33203125" customWidth="1"/>
    <col min="2" max="2" width="13.83203125" customWidth="1"/>
    <col min="3" max="5" width="9.33203125" customWidth="1"/>
    <col min="6" max="6" width="13.33203125" style="70" customWidth="1"/>
    <col min="7" max="7" width="9.6640625" style="70" customWidth="1"/>
    <col min="8" max="8" width="14.83203125" style="70" customWidth="1"/>
    <col min="9" max="25" width="10.6640625" style="70" customWidth="1"/>
    <col min="26" max="26" width="5.1640625" style="70" customWidth="1"/>
    <col min="27" max="27" width="15.33203125" style="70" customWidth="1"/>
    <col min="28" max="28" width="13.5" style="70" customWidth="1"/>
    <col min="29" max="29" width="11.1640625" style="69" customWidth="1"/>
    <col min="30" max="30" width="4.33203125" style="70" customWidth="1"/>
    <col min="31" max="16384" width="10.6640625" style="70"/>
  </cols>
  <sheetData>
    <row r="1" spans="1:29" ht="25.5" customHeight="1" x14ac:dyDescent="0.35">
      <c r="A1" s="154"/>
      <c r="B1" s="257" t="s">
        <v>165</v>
      </c>
      <c r="C1" s="257"/>
      <c r="D1" s="257"/>
      <c r="E1" s="257"/>
      <c r="F1" s="257"/>
      <c r="G1" s="257"/>
      <c r="H1" s="257"/>
      <c r="I1" s="154"/>
      <c r="J1" s="154"/>
      <c r="K1" s="154"/>
      <c r="L1" s="154"/>
      <c r="M1" s="154"/>
      <c r="N1" s="154"/>
      <c r="O1" s="154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5" customHeight="1" thickBot="1" x14ac:dyDescent="0.35">
      <c r="A2" s="3"/>
      <c r="B2" s="257"/>
      <c r="C2" s="257"/>
      <c r="D2" s="257"/>
      <c r="E2" s="257"/>
      <c r="F2" s="257"/>
      <c r="G2" s="257"/>
      <c r="H2" s="257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67" t="s">
        <v>92</v>
      </c>
      <c r="AB2" s="68"/>
    </row>
    <row r="3" spans="1:29" ht="13.5" thickBot="1" x14ac:dyDescent="0.25">
      <c r="A3" s="3"/>
      <c r="B3" s="139" t="s">
        <v>85</v>
      </c>
      <c r="C3" s="140" t="s">
        <v>36</v>
      </c>
      <c r="D3" s="3"/>
      <c r="E3" s="153" t="s">
        <v>93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71"/>
    </row>
    <row r="4" spans="1:29" ht="12" customHeight="1" thickBot="1" x14ac:dyDescent="0.25">
      <c r="A4" s="3"/>
      <c r="B4" s="141" t="s">
        <v>63</v>
      </c>
      <c r="C4" s="142">
        <f>+Mean</f>
        <v>450</v>
      </c>
      <c r="D4" s="3"/>
      <c r="E4" s="3"/>
      <c r="F4" s="146"/>
      <c r="G4" s="146"/>
      <c r="H4" s="146"/>
      <c r="I4" s="146"/>
      <c r="J4" s="146"/>
      <c r="K4" s="146"/>
      <c r="L4" s="146"/>
      <c r="M4" s="146"/>
      <c r="N4" s="155" t="s">
        <v>100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72"/>
      <c r="AB4" s="73" t="s">
        <v>57</v>
      </c>
      <c r="AC4" s="74" t="s">
        <v>31</v>
      </c>
    </row>
    <row r="5" spans="1:29" x14ac:dyDescent="0.2">
      <c r="A5" s="3"/>
      <c r="B5" s="143" t="s">
        <v>83</v>
      </c>
      <c r="C5" s="142">
        <f>+StdDev^2</f>
        <v>177.7777777777778</v>
      </c>
      <c r="D5" s="3"/>
      <c r="E5" s="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75"/>
      <c r="AB5" s="76">
        <v>0.5</v>
      </c>
      <c r="AC5" s="77"/>
    </row>
    <row r="6" spans="1:29" ht="21.75" x14ac:dyDescent="0.2">
      <c r="A6" s="3"/>
      <c r="B6" s="143" t="s">
        <v>86</v>
      </c>
      <c r="C6" s="142">
        <f>+StdDev</f>
        <v>13.333333333333334</v>
      </c>
      <c r="D6" s="3"/>
      <c r="E6" s="153" t="s">
        <v>94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A6" s="78"/>
      <c r="AB6" s="76">
        <v>0.5</v>
      </c>
      <c r="AC6" s="79"/>
    </row>
    <row r="7" spans="1:29" ht="21.75" x14ac:dyDescent="0.2">
      <c r="A7" s="3"/>
      <c r="B7" s="143" t="s">
        <v>84</v>
      </c>
      <c r="C7" s="142">
        <f>+C6/C4</f>
        <v>2.9629629629629631E-2</v>
      </c>
      <c r="D7" s="3"/>
      <c r="E7" s="3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A7" s="78"/>
      <c r="AB7" s="76">
        <v>0.25</v>
      </c>
      <c r="AC7" s="79"/>
    </row>
    <row r="8" spans="1:29" ht="13.5" thickBot="1" x14ac:dyDescent="0.25">
      <c r="A8" s="3"/>
      <c r="B8" s="143" t="s">
        <v>60</v>
      </c>
      <c r="C8" s="142">
        <f>+Max</f>
        <v>490</v>
      </c>
      <c r="D8" s="3"/>
      <c r="E8" s="3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A8" s="80"/>
      <c r="AB8" s="81">
        <f>(Max-Min)/35</f>
        <v>2.2857142857142856</v>
      </c>
      <c r="AC8" s="82" t="str">
        <f>IF(AA8="Days","Day",IF(AA8="Weeks","Week","Month"))</f>
        <v>Month</v>
      </c>
    </row>
    <row r="9" spans="1:29" ht="13.5" thickBot="1" x14ac:dyDescent="0.25">
      <c r="A9" s="3"/>
      <c r="B9" s="144" t="s">
        <v>59</v>
      </c>
      <c r="C9" s="145">
        <f>+Min</f>
        <v>410</v>
      </c>
      <c r="D9" s="3"/>
      <c r="E9" s="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A9" s="83"/>
      <c r="AB9" s="84"/>
      <c r="AC9" s="85"/>
    </row>
    <row r="10" spans="1:29" x14ac:dyDescent="0.2">
      <c r="A10" s="3"/>
      <c r="B10" s="3"/>
      <c r="C10" s="3"/>
      <c r="D10" s="3"/>
      <c r="E10" s="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A10" s="86" t="s">
        <v>58</v>
      </c>
      <c r="AB10" s="87"/>
      <c r="AC10" s="88"/>
    </row>
    <row r="11" spans="1:29" x14ac:dyDescent="0.2">
      <c r="A11" s="3"/>
      <c r="B11" s="3"/>
      <c r="C11" s="3"/>
      <c r="D11" s="3"/>
      <c r="E11" s="3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A11" s="89" t="s">
        <v>59</v>
      </c>
      <c r="AB11" s="90">
        <f>MAIN!J15</f>
        <v>410</v>
      </c>
      <c r="AC11" s="91">
        <f>AA8</f>
        <v>0</v>
      </c>
    </row>
    <row r="12" spans="1:29" x14ac:dyDescent="0.2">
      <c r="A12" s="3"/>
      <c r="B12" s="3"/>
      <c r="C12" s="3"/>
      <c r="D12" s="3"/>
      <c r="E12" s="3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A12" s="89" t="s">
        <v>60</v>
      </c>
      <c r="AB12" s="90">
        <f>MAIN!J17</f>
        <v>490</v>
      </c>
      <c r="AC12" s="91">
        <f>AA8</f>
        <v>0</v>
      </c>
    </row>
    <row r="13" spans="1:29" ht="13.5" thickBot="1" x14ac:dyDescent="0.25">
      <c r="A13" s="3"/>
      <c r="B13" s="3"/>
      <c r="C13" s="3"/>
      <c r="D13" s="3"/>
      <c r="E13" s="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A13" s="92" t="s">
        <v>61</v>
      </c>
      <c r="AB13" s="81">
        <f>MAIN!J16</f>
        <v>450</v>
      </c>
      <c r="AC13" s="93">
        <f>AA8</f>
        <v>0</v>
      </c>
    </row>
    <row r="14" spans="1:29" ht="13.5" thickBot="1" x14ac:dyDescent="0.25">
      <c r="A14" s="3"/>
      <c r="B14" s="3"/>
      <c r="C14" s="3"/>
      <c r="D14" s="3"/>
      <c r="E14" s="3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94"/>
      <c r="AB14" s="95"/>
      <c r="AC14" s="96"/>
    </row>
    <row r="15" spans="1:29" ht="15" customHeight="1" x14ac:dyDescent="0.2">
      <c r="A15" s="3"/>
      <c r="B15" s="3"/>
      <c r="C15" s="3"/>
      <c r="D15" s="3"/>
      <c r="E15" s="3"/>
      <c r="F15" s="147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97" t="s">
        <v>62</v>
      </c>
      <c r="AB15" s="98"/>
      <c r="AC15" s="99"/>
    </row>
    <row r="16" spans="1:29" x14ac:dyDescent="0.2">
      <c r="A16" s="3"/>
      <c r="B16" s="3"/>
      <c r="C16" s="3"/>
      <c r="D16" s="3"/>
      <c r="E16" s="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A16" s="89" t="s">
        <v>63</v>
      </c>
      <c r="AB16" s="95">
        <f>(Min+Max+4*Mode)/6</f>
        <v>450</v>
      </c>
      <c r="AC16" s="91">
        <f>AA8</f>
        <v>0</v>
      </c>
    </row>
    <row r="17" spans="1:30" x14ac:dyDescent="0.2">
      <c r="A17" s="3"/>
      <c r="B17" s="3"/>
      <c r="C17" s="3"/>
      <c r="D17" s="3"/>
      <c r="E17" s="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89" t="s">
        <v>64</v>
      </c>
      <c r="AB17" s="90">
        <f>(Max-Min)/6</f>
        <v>13.333333333333334</v>
      </c>
      <c r="AC17" s="91">
        <f>AA8</f>
        <v>0</v>
      </c>
      <c r="AD17" s="100"/>
    </row>
    <row r="18" spans="1:30" x14ac:dyDescent="0.2">
      <c r="A18" s="3"/>
      <c r="B18" s="3"/>
      <c r="C18" s="3"/>
      <c r="D18" s="3"/>
      <c r="E18" s="3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A18" s="89" t="s">
        <v>65</v>
      </c>
      <c r="AB18" s="101">
        <f>(2*(ShapeB-ShapeA)/(ShapeA+ShapeB+2))*((ShapeA+ShapeB+1)/(ShapeA*ShapeB))^0.5</f>
        <v>0</v>
      </c>
      <c r="AC18" s="91"/>
    </row>
    <row r="19" spans="1:30" x14ac:dyDescent="0.2">
      <c r="A19" s="3"/>
      <c r="B19" s="3"/>
      <c r="C19" s="3"/>
      <c r="D19" s="3"/>
      <c r="E19" s="3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A19" s="89" t="s">
        <v>66</v>
      </c>
      <c r="AB19" s="102">
        <f>IF(Max&gt;Min,((Mean-Min)/(Max-Min))*((((Mean-Min)*(Max-Mean))/(StdDev^2))-1),0)</f>
        <v>3.9999999999999991</v>
      </c>
      <c r="AC19" s="103"/>
    </row>
    <row r="20" spans="1:30" ht="13.5" thickBot="1" x14ac:dyDescent="0.25">
      <c r="A20" s="3"/>
      <c r="B20" s="3"/>
      <c r="C20" s="3"/>
      <c r="D20" s="3"/>
      <c r="E20" s="3"/>
      <c r="F20" s="95"/>
      <c r="G20" s="148"/>
      <c r="H20" s="94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A20" s="92" t="s">
        <v>67</v>
      </c>
      <c r="AB20" s="104">
        <f>IF(Mean&gt;Min,ShapeA*(Max-Mean)/(Mean-Min),0)</f>
        <v>3.9999999999999991</v>
      </c>
      <c r="AC20" s="105"/>
      <c r="AD20" s="100"/>
    </row>
    <row r="21" spans="1:30" x14ac:dyDescent="0.2">
      <c r="A21" s="3"/>
      <c r="B21" s="3"/>
      <c r="C21" s="3"/>
      <c r="D21" s="3"/>
      <c r="E21" s="3"/>
      <c r="F21" s="95"/>
      <c r="G21" s="148"/>
      <c r="H21" s="9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B21" s="106"/>
      <c r="AD21" s="100"/>
    </row>
    <row r="22" spans="1:30" x14ac:dyDescent="0.2">
      <c r="A22" s="3"/>
      <c r="B22" s="3"/>
      <c r="C22" s="3"/>
      <c r="D22" s="3"/>
      <c r="E22" s="3"/>
      <c r="F22" s="95"/>
      <c r="G22" s="148"/>
      <c r="H22" s="9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A22" s="265" t="s">
        <v>68</v>
      </c>
      <c r="AB22" s="266"/>
      <c r="AC22" s="267"/>
      <c r="AD22" s="100"/>
    </row>
    <row r="23" spans="1:30" x14ac:dyDescent="0.2">
      <c r="A23" s="3"/>
      <c r="B23" s="3"/>
      <c r="C23" s="3"/>
      <c r="D23" s="3"/>
      <c r="E23" s="3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A23" s="107" t="s">
        <v>69</v>
      </c>
      <c r="AB23" s="108"/>
      <c r="AC23" s="109" t="s">
        <v>70</v>
      </c>
      <c r="AD23" s="100"/>
    </row>
    <row r="24" spans="1:30" x14ac:dyDescent="0.2">
      <c r="A24" s="3"/>
      <c r="B24" s="3"/>
      <c r="C24" s="3"/>
      <c r="D24" s="3"/>
      <c r="E24" s="3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A24" s="107" t="s">
        <v>71</v>
      </c>
      <c r="AB24" s="108">
        <v>3.0997064113616943</v>
      </c>
      <c r="AC24" s="109" t="s">
        <v>70</v>
      </c>
      <c r="AD24" s="100"/>
    </row>
    <row r="25" spans="1:30" x14ac:dyDescent="0.2">
      <c r="A25" s="3"/>
      <c r="B25" s="3"/>
      <c r="C25" s="3"/>
      <c r="D25" s="3"/>
      <c r="E25" s="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A25" s="107" t="s">
        <v>72</v>
      </c>
      <c r="AB25" s="110">
        <v>1.4654255828720035</v>
      </c>
      <c r="AC25" s="109"/>
    </row>
    <row r="26" spans="1:30" x14ac:dyDescent="0.2">
      <c r="A26" s="3"/>
      <c r="B26" s="3"/>
      <c r="C26" s="3"/>
      <c r="D26" s="3"/>
      <c r="E26" s="3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A26" s="107" t="s">
        <v>73</v>
      </c>
      <c r="AB26" s="110">
        <v>14.737215687897011</v>
      </c>
      <c r="AC26" s="109"/>
    </row>
    <row r="27" spans="1:30" x14ac:dyDescent="0.2">
      <c r="A27" s="3"/>
      <c r="B27" s="3"/>
      <c r="C27" s="3"/>
      <c r="D27" s="3"/>
      <c r="E27" s="3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A27" s="107" t="s">
        <v>74</v>
      </c>
      <c r="AB27" s="110">
        <v>1272.6333366618439</v>
      </c>
      <c r="AC27" s="109"/>
    </row>
    <row r="28" spans="1:30" x14ac:dyDescent="0.2">
      <c r="A28" s="3"/>
      <c r="B28" s="3"/>
      <c r="C28" s="3"/>
      <c r="D28" s="3"/>
      <c r="E28" s="3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A28" s="107" t="s">
        <v>75</v>
      </c>
      <c r="AB28" s="111">
        <v>1.69697683277688E-3</v>
      </c>
      <c r="AC28" s="109"/>
    </row>
    <row r="29" spans="1:30" ht="6" customHeight="1" x14ac:dyDescent="0.2">
      <c r="A29" s="3"/>
      <c r="B29" s="3"/>
      <c r="C29" s="3"/>
      <c r="D29" s="3"/>
      <c r="E29" s="3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A29" s="112"/>
      <c r="AB29" s="113"/>
      <c r="AC29" s="114"/>
    </row>
    <row r="30" spans="1:30" ht="5.45" customHeight="1" x14ac:dyDescent="0.2">
      <c r="A30" s="3"/>
      <c r="B30" s="3"/>
      <c r="C30" s="3"/>
      <c r="D30" s="3"/>
      <c r="E30" s="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A30" s="115"/>
      <c r="AB30" s="116"/>
      <c r="AC30" s="114"/>
    </row>
    <row r="31" spans="1:30" ht="32.450000000000003" customHeight="1" x14ac:dyDescent="0.2">
      <c r="A31" s="3"/>
      <c r="B31" s="3"/>
      <c r="C31" s="3"/>
      <c r="D31" s="3"/>
      <c r="E31" s="3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A31" s="117" t="s">
        <v>76</v>
      </c>
      <c r="AB31" s="118" t="s">
        <v>77</v>
      </c>
      <c r="AC31" s="119" t="s">
        <v>78</v>
      </c>
    </row>
    <row r="32" spans="1:30" x14ac:dyDescent="0.2">
      <c r="A32" s="3"/>
      <c r="B32" s="3"/>
      <c r="C32" s="3"/>
      <c r="D32" s="3"/>
      <c r="E32" s="3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70">
        <v>1</v>
      </c>
      <c r="AA32" s="120">
        <f>Min</f>
        <v>410</v>
      </c>
      <c r="AB32" s="121">
        <f>(AC33-AC32)</f>
        <v>3.9848193872886463E-5</v>
      </c>
      <c r="AC32" s="122">
        <v>0</v>
      </c>
    </row>
    <row r="33" spans="1:29" x14ac:dyDescent="0.2">
      <c r="A33" s="3"/>
      <c r="B33" s="3"/>
      <c r="C33" s="3"/>
      <c r="D33" s="3"/>
      <c r="E33" s="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70">
        <v>2</v>
      </c>
      <c r="AA33" s="120">
        <f t="shared" ref="AA33:AA60" si="0">+AA32+(($AA$62-$AA$32)/30)</f>
        <v>412.66666666666669</v>
      </c>
      <c r="AB33" s="121">
        <f t="shared" ref="AB33:AB61" si="1">+AC34-AC33</f>
        <v>5.4692089620486249E-4</v>
      </c>
      <c r="AC33" s="122">
        <f t="shared" ref="AC33:AC61" si="2">BETADIST(AA33,ShapeA,ShapeB,Min,Max)</f>
        <v>3.9848193872886463E-5</v>
      </c>
    </row>
    <row r="34" spans="1:29" x14ac:dyDescent="0.2">
      <c r="A34" s="3"/>
      <c r="B34" s="3"/>
      <c r="C34" s="3"/>
      <c r="D34" s="3"/>
      <c r="E34" s="3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70">
        <v>3</v>
      </c>
      <c r="AA34" s="120">
        <f t="shared" si="0"/>
        <v>415.33333333333337</v>
      </c>
      <c r="AB34" s="121">
        <f t="shared" si="1"/>
        <v>2.1412309099223302E-3</v>
      </c>
      <c r="AC34" s="122">
        <f t="shared" si="2"/>
        <v>5.8676909007774898E-4</v>
      </c>
    </row>
    <row r="35" spans="1:29" x14ac:dyDescent="0.2">
      <c r="A35" s="3"/>
      <c r="B35" s="3"/>
      <c r="C35" s="3"/>
      <c r="D35" s="3"/>
      <c r="E35" s="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70">
        <v>4</v>
      </c>
      <c r="AA35" s="120">
        <f t="shared" si="0"/>
        <v>418.00000000000006</v>
      </c>
      <c r="AB35" s="121">
        <f t="shared" si="1"/>
        <v>5.172298125285921E-3</v>
      </c>
      <c r="AC35" s="122">
        <f t="shared" si="2"/>
        <v>2.7280000000000793E-3</v>
      </c>
    </row>
    <row r="36" spans="1:29" x14ac:dyDescent="0.2">
      <c r="A36" s="3"/>
      <c r="B36" s="3"/>
      <c r="C36" s="3"/>
      <c r="D36" s="3"/>
      <c r="E36" s="3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70">
        <v>5</v>
      </c>
      <c r="AA36" s="120">
        <f t="shared" si="0"/>
        <v>420.66666666666674</v>
      </c>
      <c r="AB36" s="121">
        <f t="shared" si="1"/>
        <v>9.7323036122544879E-3</v>
      </c>
      <c r="AC36" s="122">
        <f t="shared" si="2"/>
        <v>7.9002981252860004E-3</v>
      </c>
    </row>
    <row r="37" spans="1:29" x14ac:dyDescent="0.2">
      <c r="A37" s="3"/>
      <c r="B37" s="3"/>
      <c r="C37" s="3"/>
      <c r="D37" s="3"/>
      <c r="E37" s="3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70">
        <v>6</v>
      </c>
      <c r="AA37" s="120">
        <f t="shared" si="0"/>
        <v>423.33333333333343</v>
      </c>
      <c r="AB37" s="121">
        <f t="shared" si="1"/>
        <v>1.5711398262460357E-2</v>
      </c>
      <c r="AC37" s="122">
        <f t="shared" si="2"/>
        <v>1.7632601737540488E-2</v>
      </c>
    </row>
    <row r="38" spans="1:29" x14ac:dyDescent="0.2">
      <c r="A38" s="3"/>
      <c r="B38" s="3"/>
      <c r="C38" s="3"/>
      <c r="D38" s="3"/>
      <c r="E38" s="3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70">
        <v>7</v>
      </c>
      <c r="AA38" s="120">
        <f t="shared" si="0"/>
        <v>426.00000000000011</v>
      </c>
      <c r="AB38" s="121">
        <f t="shared" si="1"/>
        <v>2.2848402377686837E-2</v>
      </c>
      <c r="AC38" s="122">
        <f t="shared" si="2"/>
        <v>3.3344000000000845E-2</v>
      </c>
    </row>
    <row r="39" spans="1:29" x14ac:dyDescent="0.2">
      <c r="A39" s="3"/>
      <c r="B39" s="3"/>
      <c r="C39" s="3"/>
      <c r="D39" s="3"/>
      <c r="E39" s="3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0">
        <v>8</v>
      </c>
      <c r="AA39" s="120">
        <f t="shared" si="0"/>
        <v>428.6666666666668</v>
      </c>
      <c r="AB39" s="121">
        <f t="shared" si="1"/>
        <v>3.0776896204847533E-2</v>
      </c>
      <c r="AC39" s="122">
        <f t="shared" si="2"/>
        <v>5.6192402377687682E-2</v>
      </c>
    </row>
    <row r="40" spans="1:29" x14ac:dyDescent="0.2">
      <c r="A40" s="3"/>
      <c r="B40" s="3"/>
      <c r="C40" s="3"/>
      <c r="D40" s="3"/>
      <c r="E40" s="3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70">
        <v>9</v>
      </c>
      <c r="AA40" s="120">
        <f t="shared" si="0"/>
        <v>431.33333333333348</v>
      </c>
      <c r="AB40" s="121">
        <f t="shared" si="1"/>
        <v>3.9066701417467625E-2</v>
      </c>
      <c r="AC40" s="122">
        <f t="shared" si="2"/>
        <v>8.6969298582535215E-2</v>
      </c>
    </row>
    <row r="41" spans="1:29" x14ac:dyDescent="0.2">
      <c r="A41" s="3"/>
      <c r="B41" s="3"/>
      <c r="C41" s="3"/>
      <c r="D41" s="3"/>
      <c r="E41" s="3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70">
        <v>10</v>
      </c>
      <c r="AA41" s="120">
        <f t="shared" si="0"/>
        <v>434.00000000000017</v>
      </c>
      <c r="AB41" s="121">
        <f t="shared" si="1"/>
        <v>4.726075354366796E-2</v>
      </c>
      <c r="AC41" s="122">
        <f t="shared" si="2"/>
        <v>0.12603600000000284</v>
      </c>
    </row>
    <row r="42" spans="1:29" x14ac:dyDescent="0.2">
      <c r="A42" s="3"/>
      <c r="B42" s="3"/>
      <c r="C42" s="3"/>
      <c r="D42" s="3"/>
      <c r="E42" s="3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70">
        <v>11</v>
      </c>
      <c r="AA42" s="120">
        <f t="shared" si="0"/>
        <v>436.66666666666686</v>
      </c>
      <c r="AB42" s="121">
        <f t="shared" si="1"/>
        <v>5.4907365340650327E-2</v>
      </c>
      <c r="AC42" s="122">
        <f t="shared" si="2"/>
        <v>0.1732967535436708</v>
      </c>
    </row>
    <row r="43" spans="1:29" x14ac:dyDescent="0.2">
      <c r="A43" s="3"/>
      <c r="B43" s="3"/>
      <c r="C43" s="3"/>
      <c r="D43" s="3"/>
      <c r="E43" s="3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70">
        <v>12</v>
      </c>
      <c r="AA43" s="120">
        <f t="shared" si="0"/>
        <v>439.33333333333354</v>
      </c>
      <c r="AB43" s="121">
        <f t="shared" si="1"/>
        <v>6.1587881115684417E-2</v>
      </c>
      <c r="AC43" s="122">
        <f t="shared" si="2"/>
        <v>0.22820411888432113</v>
      </c>
    </row>
    <row r="44" spans="1:29" x14ac:dyDescent="0.2">
      <c r="A44" s="3"/>
      <c r="B44" s="3"/>
      <c r="C44" s="3"/>
      <c r="D44" s="3"/>
      <c r="E44" s="3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0">
        <v>13</v>
      </c>
      <c r="AA44" s="120">
        <f t="shared" si="0"/>
        <v>442.00000000000023</v>
      </c>
      <c r="AB44" s="121">
        <f t="shared" si="1"/>
        <v>6.6939721993599655E-2</v>
      </c>
      <c r="AC44" s="122">
        <f t="shared" si="2"/>
        <v>0.28979200000000555</v>
      </c>
    </row>
    <row r="45" spans="1:29" x14ac:dyDescent="0.2">
      <c r="A45" s="3"/>
      <c r="B45" s="3"/>
      <c r="C45" s="3"/>
      <c r="D45" s="3"/>
      <c r="E45" s="3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70">
        <v>14</v>
      </c>
      <c r="AA45" s="120">
        <f t="shared" si="0"/>
        <v>444.66666666666691</v>
      </c>
      <c r="AB45" s="121">
        <f t="shared" si="1"/>
        <v>7.0674822130773585E-2</v>
      </c>
      <c r="AC45" s="122">
        <f t="shared" si="2"/>
        <v>0.3567317219936052</v>
      </c>
    </row>
    <row r="46" spans="1:29" x14ac:dyDescent="0.2">
      <c r="A46" s="3"/>
      <c r="B46" s="3"/>
      <c r="C46" s="3"/>
      <c r="D46" s="3"/>
      <c r="E46" s="3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70">
        <v>15</v>
      </c>
      <c r="AA46" s="120">
        <f t="shared" si="0"/>
        <v>447.3333333333336</v>
      </c>
      <c r="AB46" s="121">
        <f t="shared" si="1"/>
        <v>7.2593455875628765E-2</v>
      </c>
      <c r="AC46" s="122">
        <f t="shared" si="2"/>
        <v>0.42740654412437878</v>
      </c>
    </row>
    <row r="47" spans="1:29" x14ac:dyDescent="0.2">
      <c r="A47" s="3"/>
      <c r="B47" s="3"/>
      <c r="C47" s="3"/>
      <c r="D47" s="3"/>
      <c r="E47" s="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70">
        <v>16</v>
      </c>
      <c r="AA47" s="120">
        <f t="shared" si="0"/>
        <v>450.00000000000028</v>
      </c>
      <c r="AB47" s="121">
        <f t="shared" si="1"/>
        <v>7.2593455875629043E-2</v>
      </c>
      <c r="AC47" s="122">
        <f t="shared" si="2"/>
        <v>0.50000000000000755</v>
      </c>
    </row>
    <row r="48" spans="1:29" x14ac:dyDescent="0.2">
      <c r="A48" s="3"/>
      <c r="B48" s="3"/>
      <c r="C48" s="3"/>
      <c r="D48" s="3"/>
      <c r="E48" s="3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70">
        <v>17</v>
      </c>
      <c r="AA48" s="120">
        <f t="shared" si="0"/>
        <v>452.66666666666697</v>
      </c>
      <c r="AB48" s="121">
        <f t="shared" si="1"/>
        <v>7.0674822130772919E-2</v>
      </c>
      <c r="AC48" s="122">
        <f t="shared" si="2"/>
        <v>0.57259345587563659</v>
      </c>
    </row>
    <row r="49" spans="1:30" x14ac:dyDescent="0.2">
      <c r="A49" s="3"/>
      <c r="B49" s="3"/>
      <c r="C49" s="3"/>
      <c r="D49" s="3"/>
      <c r="E49" s="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70">
        <v>18</v>
      </c>
      <c r="AA49" s="120">
        <f t="shared" si="0"/>
        <v>455.33333333333366</v>
      </c>
      <c r="AB49" s="121">
        <f t="shared" si="1"/>
        <v>6.6939721993598655E-2</v>
      </c>
      <c r="AC49" s="122">
        <f t="shared" si="2"/>
        <v>0.64326827800640951</v>
      </c>
    </row>
    <row r="50" spans="1:30" x14ac:dyDescent="0.2">
      <c r="A50" s="3"/>
      <c r="B50" s="3"/>
      <c r="C50" s="3"/>
      <c r="D50" s="3"/>
      <c r="E50" s="3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70">
        <v>19</v>
      </c>
      <c r="AA50" s="120">
        <f t="shared" si="0"/>
        <v>458.00000000000034</v>
      </c>
      <c r="AB50" s="121">
        <f t="shared" si="1"/>
        <v>6.1587881115683252E-2</v>
      </c>
      <c r="AC50" s="122">
        <f t="shared" si="2"/>
        <v>0.71020800000000817</v>
      </c>
    </row>
    <row r="51" spans="1:30" x14ac:dyDescent="0.2">
      <c r="A51" s="3"/>
      <c r="B51" s="3"/>
      <c r="C51" s="3"/>
      <c r="D51" s="3"/>
      <c r="E51" s="3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0">
        <v>20</v>
      </c>
      <c r="AA51" s="120">
        <f t="shared" si="0"/>
        <v>460.66666666666703</v>
      </c>
      <c r="AB51" s="121">
        <f t="shared" si="1"/>
        <v>5.4907365340648662E-2</v>
      </c>
      <c r="AC51" s="122">
        <f t="shared" si="2"/>
        <v>0.77179588111569142</v>
      </c>
    </row>
    <row r="52" spans="1:30" ht="13.9" customHeight="1" x14ac:dyDescent="0.2">
      <c r="A52" s="3"/>
      <c r="B52" s="3"/>
      <c r="C52" s="3"/>
      <c r="D52" s="3"/>
      <c r="E52" s="3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70">
        <v>21</v>
      </c>
      <c r="AA52" s="120">
        <f t="shared" si="0"/>
        <v>463.33333333333371</v>
      </c>
      <c r="AB52" s="121">
        <f t="shared" si="1"/>
        <v>4.7260753543666323E-2</v>
      </c>
      <c r="AC52" s="122">
        <f t="shared" si="2"/>
        <v>0.82670324645634008</v>
      </c>
    </row>
    <row r="53" spans="1:30" x14ac:dyDescent="0.2">
      <c r="A53" s="3"/>
      <c r="B53" s="3"/>
      <c r="C53" s="3"/>
      <c r="D53" s="3"/>
      <c r="E53" s="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70">
        <v>22</v>
      </c>
      <c r="AA53" s="120">
        <f t="shared" si="0"/>
        <v>466.0000000000004</v>
      </c>
      <c r="AB53" s="121">
        <f t="shared" si="1"/>
        <v>3.906670141746571E-2</v>
      </c>
      <c r="AC53" s="122">
        <f t="shared" si="2"/>
        <v>0.8739640000000064</v>
      </c>
    </row>
    <row r="54" spans="1:30" x14ac:dyDescent="0.2">
      <c r="A54" s="3"/>
      <c r="B54" s="3"/>
      <c r="C54" s="3"/>
      <c r="D54" s="3"/>
      <c r="E54" s="3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70">
        <v>23</v>
      </c>
      <c r="AA54" s="120">
        <f t="shared" si="0"/>
        <v>468.66666666666708</v>
      </c>
      <c r="AB54" s="121">
        <f t="shared" si="1"/>
        <v>3.0776896204845916E-2</v>
      </c>
      <c r="AC54" s="122">
        <f t="shared" si="2"/>
        <v>0.91303070141747211</v>
      </c>
    </row>
    <row r="55" spans="1:30" x14ac:dyDescent="0.2">
      <c r="A55" s="3"/>
      <c r="B55" s="3"/>
      <c r="C55" s="3"/>
      <c r="D55" s="3"/>
      <c r="E55" s="3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70">
        <v>24</v>
      </c>
      <c r="AA55" s="120">
        <f t="shared" si="0"/>
        <v>471.33333333333377</v>
      </c>
      <c r="AB55" s="121">
        <f t="shared" si="1"/>
        <v>2.2848402377685262E-2</v>
      </c>
      <c r="AC55" s="122">
        <f t="shared" si="2"/>
        <v>0.94380759762231803</v>
      </c>
    </row>
    <row r="56" spans="1:30" x14ac:dyDescent="0.2">
      <c r="A56" s="3"/>
      <c r="B56" s="3"/>
      <c r="C56" s="3"/>
      <c r="D56" s="3"/>
      <c r="E56" s="3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70">
        <v>25</v>
      </c>
      <c r="AA56" s="120">
        <f t="shared" si="0"/>
        <v>474.00000000000045</v>
      </c>
      <c r="AB56" s="121">
        <f t="shared" si="1"/>
        <v>1.571139826245882E-2</v>
      </c>
      <c r="AC56" s="122">
        <f t="shared" si="2"/>
        <v>0.96665600000000329</v>
      </c>
    </row>
    <row r="57" spans="1:30" x14ac:dyDescent="0.2">
      <c r="A57" s="3"/>
      <c r="B57" s="3"/>
      <c r="C57" s="3"/>
      <c r="D57" s="3"/>
      <c r="E57" s="3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70">
        <v>26</v>
      </c>
      <c r="AA57" s="120">
        <f t="shared" si="0"/>
        <v>476.66666666666714</v>
      </c>
      <c r="AB57" s="121">
        <f t="shared" si="1"/>
        <v>9.7323036122534123E-3</v>
      </c>
      <c r="AC57" s="122">
        <f t="shared" si="2"/>
        <v>0.98236739826246211</v>
      </c>
    </row>
    <row r="58" spans="1:30" x14ac:dyDescent="0.2">
      <c r="A58" s="3"/>
      <c r="B58" s="3"/>
      <c r="C58" s="3"/>
      <c r="D58" s="3"/>
      <c r="E58" s="3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70">
        <v>27</v>
      </c>
      <c r="AA58" s="120">
        <f t="shared" si="0"/>
        <v>479.33333333333383</v>
      </c>
      <c r="AB58" s="121">
        <f t="shared" si="1"/>
        <v>5.1722981252850797E-3</v>
      </c>
      <c r="AC58" s="122">
        <f t="shared" si="2"/>
        <v>0.99209970187471552</v>
      </c>
    </row>
    <row r="59" spans="1:30" x14ac:dyDescent="0.2">
      <c r="A59" s="3"/>
      <c r="B59" s="3"/>
      <c r="C59" s="3"/>
      <c r="D59" s="3"/>
      <c r="E59" s="3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70">
        <v>28</v>
      </c>
      <c r="AA59" s="120">
        <f t="shared" si="0"/>
        <v>482.00000000000051</v>
      </c>
      <c r="AB59" s="121">
        <f t="shared" si="1"/>
        <v>2.1412309099219096E-3</v>
      </c>
      <c r="AC59" s="122">
        <f t="shared" si="2"/>
        <v>0.9972720000000006</v>
      </c>
    </row>
    <row r="60" spans="1:30" x14ac:dyDescent="0.2">
      <c r="A60" s="3"/>
      <c r="B60" s="3"/>
      <c r="C60" s="3"/>
      <c r="D60" s="3"/>
      <c r="E60" s="3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70">
        <v>29</v>
      </c>
      <c r="AA60" s="120">
        <f t="shared" si="0"/>
        <v>484.6666666666672</v>
      </c>
      <c r="AB60" s="121">
        <f t="shared" si="1"/>
        <v>5.19582900891713E-4</v>
      </c>
      <c r="AC60" s="122">
        <f t="shared" si="2"/>
        <v>0.99941323090992251</v>
      </c>
    </row>
    <row r="61" spans="1:30" x14ac:dyDescent="0.2">
      <c r="A61" s="3"/>
      <c r="B61" s="3"/>
      <c r="C61" s="3"/>
      <c r="D61" s="3"/>
      <c r="E61" s="3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70">
        <v>30</v>
      </c>
      <c r="AA61" s="123">
        <f>IF(Interval+AA60&lt;=Max,AA60+Interval,IF(AA60&gt;Max,0,"stop"))</f>
        <v>486.95238095238147</v>
      </c>
      <c r="AB61" s="121">
        <f t="shared" si="1"/>
        <v>0</v>
      </c>
      <c r="AC61" s="122">
        <f t="shared" si="2"/>
        <v>0.99993281381081422</v>
      </c>
    </row>
    <row r="62" spans="1:30" x14ac:dyDescent="0.2">
      <c r="A62" s="3"/>
      <c r="B62" s="3"/>
      <c r="C62" s="3"/>
      <c r="D62" s="3"/>
      <c r="E62" s="3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70">
        <v>31</v>
      </c>
      <c r="AA62" s="124">
        <f>Max</f>
        <v>490</v>
      </c>
      <c r="AB62" s="121">
        <f>+AC62-AC61</f>
        <v>0</v>
      </c>
      <c r="AC62" s="125">
        <f>BETADIST(AA61,ShapeA,ShapeB,Min,Max)</f>
        <v>0.99993281381081422</v>
      </c>
    </row>
    <row r="63" spans="1:30" ht="13.5" thickBot="1" x14ac:dyDescent="0.25">
      <c r="A63" s="3"/>
      <c r="B63" s="3"/>
      <c r="C63" s="3"/>
      <c r="D63" s="3"/>
      <c r="E63" s="3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AA63" s="126"/>
      <c r="AB63" s="100">
        <f>SUM(AB32:AB62)</f>
        <v>0.99993281381081422</v>
      </c>
      <c r="AD63" s="127"/>
    </row>
    <row r="64" spans="1:30" ht="13.5" thickBot="1" x14ac:dyDescent="0.25">
      <c r="A64" s="3"/>
      <c r="B64" s="3"/>
      <c r="C64" s="3"/>
      <c r="D64" s="3"/>
      <c r="E64" s="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AA64" s="268" t="s">
        <v>79</v>
      </c>
      <c r="AB64" s="269"/>
      <c r="AC64" s="128">
        <f>AA8</f>
        <v>0</v>
      </c>
      <c r="AD64" s="129"/>
    </row>
    <row r="65" spans="1:30" x14ac:dyDescent="0.2">
      <c r="A65" s="3"/>
      <c r="B65" s="3"/>
      <c r="C65" s="3"/>
      <c r="D65" s="3"/>
      <c r="E65" s="3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AA65" s="261">
        <v>0.25</v>
      </c>
      <c r="AB65" s="262"/>
      <c r="AC65" s="130">
        <f>BETAINV(AA65,ShapeA,ShapeB,Min,Max)</f>
        <v>440.30787525133661</v>
      </c>
      <c r="AD65" s="129"/>
    </row>
    <row r="66" spans="1:30" x14ac:dyDescent="0.2">
      <c r="A66" s="3"/>
      <c r="B66" s="3"/>
      <c r="C66" s="3"/>
      <c r="D66" s="3"/>
      <c r="E66" s="3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AA66" s="261">
        <v>0.5</v>
      </c>
      <c r="AB66" s="262"/>
      <c r="AC66" s="130">
        <f>BETAINV(AA66,ShapeA,ShapeB,Min,Max)</f>
        <v>450</v>
      </c>
      <c r="AD66" s="129"/>
    </row>
    <row r="67" spans="1:30" x14ac:dyDescent="0.2">
      <c r="A67" s="3"/>
      <c r="B67" s="3"/>
      <c r="C67" s="3"/>
      <c r="D67" s="3"/>
      <c r="E67" s="3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AA67" s="261">
        <v>0.75</v>
      </c>
      <c r="AB67" s="262"/>
      <c r="AC67" s="130">
        <f>BETAINV(AA67,ShapeA,ShapeB,Min,Max)</f>
        <v>459.69212474866339</v>
      </c>
      <c r="AD67" s="129"/>
    </row>
    <row r="68" spans="1:30" x14ac:dyDescent="0.2">
      <c r="A68" s="3"/>
      <c r="B68" s="3"/>
      <c r="C68" s="3"/>
      <c r="D68" s="3"/>
      <c r="E68" s="3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AA68" s="261">
        <v>0.9</v>
      </c>
      <c r="AB68" s="262"/>
      <c r="AC68" s="130">
        <f>BETAINV(AA68,ShapeA,ShapeB,Min,Max)</f>
        <v>467.71183611346294</v>
      </c>
      <c r="AD68" s="129"/>
    </row>
    <row r="69" spans="1:30" ht="13.5" thickBot="1" x14ac:dyDescent="0.25">
      <c r="A69" s="3"/>
      <c r="B69" s="3"/>
      <c r="C69" s="3"/>
      <c r="D69" s="3"/>
      <c r="E69" s="3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AA69" s="263">
        <v>0.95</v>
      </c>
      <c r="AB69" s="264"/>
      <c r="AC69" s="131">
        <f>BETAINV(AA69,ShapeA,ShapeB,Min,Max)</f>
        <v>471.97427327740417</v>
      </c>
      <c r="AD69" s="129"/>
    </row>
    <row r="70" spans="1:30" ht="13.5" thickBot="1" x14ac:dyDescent="0.25">
      <c r="A70" s="3"/>
      <c r="B70" s="3"/>
      <c r="C70" s="3"/>
      <c r="D70" s="3"/>
      <c r="E70" s="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AA70" s="126"/>
      <c r="AC70" s="70"/>
      <c r="AD70" s="129"/>
    </row>
    <row r="71" spans="1:30" x14ac:dyDescent="0.2">
      <c r="A71" s="3"/>
      <c r="B71" s="3"/>
      <c r="C71" s="3"/>
      <c r="D71" s="3"/>
      <c r="E71" s="3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AA71" s="258" t="s">
        <v>80</v>
      </c>
      <c r="AB71" s="259"/>
      <c r="AC71" s="260"/>
      <c r="AD71" s="129"/>
    </row>
    <row r="72" spans="1:30" ht="25.5" x14ac:dyDescent="0.2">
      <c r="A72" s="3"/>
      <c r="B72" s="3"/>
      <c r="C72" s="3"/>
      <c r="D72" s="3"/>
      <c r="E72" s="3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AA72" s="132" t="s">
        <v>81</v>
      </c>
      <c r="AB72" s="133">
        <f>Mean+2*StdDev</f>
        <v>476.66666666666669</v>
      </c>
      <c r="AC72" s="134">
        <f>AA8</f>
        <v>0</v>
      </c>
      <c r="AD72" s="129"/>
    </row>
    <row r="73" spans="1:30" ht="26.25" thickBot="1" x14ac:dyDescent="0.25">
      <c r="A73" s="3"/>
      <c r="B73" s="3"/>
      <c r="C73" s="3"/>
      <c r="D73" s="3"/>
      <c r="E73" s="3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AA73" s="135" t="s">
        <v>82</v>
      </c>
      <c r="AB73" s="136">
        <f>Mean-2*StdDev</f>
        <v>423.33333333333331</v>
      </c>
      <c r="AC73" s="137">
        <f>AA8</f>
        <v>0</v>
      </c>
      <c r="AD73" s="129"/>
    </row>
    <row r="74" spans="1:30" x14ac:dyDescent="0.2">
      <c r="AA74" s="126"/>
      <c r="AB74" s="138"/>
      <c r="AD74" s="129"/>
    </row>
    <row r="75" spans="1:30" x14ac:dyDescent="0.2">
      <c r="AA75" s="126"/>
      <c r="AB75" s="138"/>
      <c r="AD75" s="129"/>
    </row>
    <row r="76" spans="1:30" x14ac:dyDescent="0.2">
      <c r="AA76" s="126"/>
      <c r="AB76" s="138"/>
      <c r="AD76" s="129"/>
    </row>
    <row r="77" spans="1:30" x14ac:dyDescent="0.2">
      <c r="AA77" s="126"/>
      <c r="AB77" s="138"/>
      <c r="AD77" s="129"/>
    </row>
    <row r="78" spans="1:30" x14ac:dyDescent="0.2">
      <c r="AA78" s="126"/>
      <c r="AB78" s="138"/>
      <c r="AD78" s="129"/>
    </row>
    <row r="79" spans="1:30" x14ac:dyDescent="0.2">
      <c r="AA79" s="126"/>
      <c r="AB79" s="138"/>
      <c r="AD79" s="129"/>
    </row>
    <row r="80" spans="1:30" x14ac:dyDescent="0.2">
      <c r="AA80" s="126"/>
      <c r="AB80" s="138"/>
      <c r="AD80" s="129"/>
    </row>
  </sheetData>
  <sheetProtection password="ECB2" sheet="1" objects="1" scenarios="1" selectLockedCells="1"/>
  <mergeCells count="9">
    <mergeCell ref="AA22:AC22"/>
    <mergeCell ref="AA64:AB64"/>
    <mergeCell ref="AA65:AB65"/>
    <mergeCell ref="B1:H2"/>
    <mergeCell ref="AA71:AC71"/>
    <mergeCell ref="AA66:AB66"/>
    <mergeCell ref="AA67:AB67"/>
    <mergeCell ref="AA68:AB68"/>
    <mergeCell ref="AA69:AB69"/>
  </mergeCells>
  <phoneticPr fontId="7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0"/>
  <sheetViews>
    <sheetView workbookViewId="0"/>
  </sheetViews>
  <sheetFormatPr defaultColWidth="10.6640625" defaultRowHeight="12.75" x14ac:dyDescent="0.2"/>
  <cols>
    <col min="1" max="1" width="9.33203125" customWidth="1"/>
    <col min="2" max="2" width="13.83203125" customWidth="1"/>
    <col min="3" max="5" width="9.33203125" customWidth="1"/>
    <col min="6" max="6" width="13.33203125" style="70" customWidth="1"/>
    <col min="7" max="7" width="9.6640625" style="70" customWidth="1"/>
    <col min="8" max="8" width="14.83203125" style="70" customWidth="1"/>
    <col min="9" max="25" width="10.6640625" style="70" customWidth="1"/>
    <col min="26" max="26" width="5.1640625" style="70" customWidth="1"/>
    <col min="27" max="27" width="15.33203125" style="70" customWidth="1"/>
    <col min="28" max="28" width="13.5" style="70" customWidth="1"/>
    <col min="29" max="29" width="11.1640625" style="69" customWidth="1"/>
    <col min="30" max="30" width="4.33203125" style="70" customWidth="1"/>
    <col min="31" max="16384" width="10.6640625" style="70"/>
  </cols>
  <sheetData>
    <row r="1" spans="1:29" ht="25.5" customHeight="1" x14ac:dyDescent="0.35">
      <c r="A1" s="154"/>
      <c r="B1" s="257" t="s">
        <v>21</v>
      </c>
      <c r="C1" s="257"/>
      <c r="D1" s="257"/>
      <c r="E1" s="257"/>
      <c r="F1" s="257"/>
      <c r="G1" s="257"/>
      <c r="H1" s="257"/>
      <c r="I1" s="154"/>
      <c r="J1" s="154"/>
      <c r="K1" s="154"/>
      <c r="L1" s="154"/>
      <c r="M1" s="154"/>
      <c r="N1" s="154"/>
      <c r="O1" s="154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5" customHeight="1" thickBot="1" x14ac:dyDescent="0.35">
      <c r="A2" s="3"/>
      <c r="B2" s="257"/>
      <c r="C2" s="257"/>
      <c r="D2" s="257"/>
      <c r="E2" s="257"/>
      <c r="F2" s="257"/>
      <c r="G2" s="257"/>
      <c r="H2" s="257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67" t="s">
        <v>92</v>
      </c>
      <c r="AB2" s="68"/>
    </row>
    <row r="3" spans="1:29" ht="13.5" thickBot="1" x14ac:dyDescent="0.25">
      <c r="A3" s="3"/>
      <c r="B3" s="139" t="s">
        <v>85</v>
      </c>
      <c r="C3" s="140" t="s">
        <v>36</v>
      </c>
      <c r="D3" s="3"/>
      <c r="E3" s="153" t="s">
        <v>93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71"/>
    </row>
    <row r="4" spans="1:29" ht="12" customHeight="1" thickBot="1" x14ac:dyDescent="0.25">
      <c r="A4" s="3"/>
      <c r="B4" s="141" t="s">
        <v>63</v>
      </c>
      <c r="C4" s="142">
        <f>+Mean</f>
        <v>282.62</v>
      </c>
      <c r="D4" s="3"/>
      <c r="E4" s="3"/>
      <c r="F4" s="146"/>
      <c r="G4" s="146"/>
      <c r="H4" s="146"/>
      <c r="I4" s="146"/>
      <c r="J4" s="146"/>
      <c r="K4" s="146"/>
      <c r="L4" s="146"/>
      <c r="M4" s="146"/>
      <c r="N4" s="155" t="s">
        <v>100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72"/>
      <c r="AB4" s="73" t="s">
        <v>57</v>
      </c>
      <c r="AC4" s="74" t="s">
        <v>31</v>
      </c>
    </row>
    <row r="5" spans="1:29" x14ac:dyDescent="0.2">
      <c r="A5" s="3"/>
      <c r="B5" s="143" t="s">
        <v>83</v>
      </c>
      <c r="C5" s="142">
        <f>+StdDev^2</f>
        <v>625</v>
      </c>
      <c r="D5" s="3"/>
      <c r="E5" s="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75"/>
      <c r="AB5" s="76">
        <v>0.5</v>
      </c>
      <c r="AC5" s="77"/>
    </row>
    <row r="6" spans="1:29" ht="21.75" x14ac:dyDescent="0.2">
      <c r="A6" s="3"/>
      <c r="B6" s="143" t="s">
        <v>86</v>
      </c>
      <c r="C6" s="142">
        <f>+StdDev</f>
        <v>25</v>
      </c>
      <c r="D6" s="3"/>
      <c r="E6" s="153" t="s">
        <v>94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A6" s="78"/>
      <c r="AB6" s="76">
        <v>0.5</v>
      </c>
      <c r="AC6" s="79"/>
    </row>
    <row r="7" spans="1:29" ht="21.75" x14ac:dyDescent="0.2">
      <c r="A7" s="3"/>
      <c r="B7" s="143" t="s">
        <v>84</v>
      </c>
      <c r="C7" s="142">
        <f>+C6/C4</f>
        <v>8.8458000141532794E-2</v>
      </c>
      <c r="D7" s="3"/>
      <c r="E7" s="3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A7" s="78"/>
      <c r="AB7" s="76">
        <v>0.25</v>
      </c>
      <c r="AC7" s="79"/>
    </row>
    <row r="8" spans="1:29" ht="13.5" thickBot="1" x14ac:dyDescent="0.25">
      <c r="A8" s="3"/>
      <c r="B8" s="143" t="s">
        <v>60</v>
      </c>
      <c r="C8" s="142">
        <f>+Max</f>
        <v>365</v>
      </c>
      <c r="D8" s="3"/>
      <c r="E8" s="3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A8" s="80"/>
      <c r="AB8" s="81">
        <f>(Max-Min)/35</f>
        <v>4.2857142857142856</v>
      </c>
      <c r="AC8" s="82" t="str">
        <f>IF(AA8="Days","Day",IF(AA8="Weeks","Week","Month"))</f>
        <v>Month</v>
      </c>
    </row>
    <row r="9" spans="1:29" ht="13.5" thickBot="1" x14ac:dyDescent="0.25">
      <c r="A9" s="3"/>
      <c r="B9" s="144" t="s">
        <v>59</v>
      </c>
      <c r="C9" s="145">
        <f>+Min</f>
        <v>215</v>
      </c>
      <c r="D9" s="3"/>
      <c r="E9" s="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A9" s="83"/>
      <c r="AB9" s="84"/>
      <c r="AC9" s="85"/>
    </row>
    <row r="10" spans="1:29" x14ac:dyDescent="0.2">
      <c r="A10" s="3"/>
      <c r="B10" s="3"/>
      <c r="C10" s="3"/>
      <c r="D10" s="3"/>
      <c r="E10" s="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A10" s="86" t="s">
        <v>58</v>
      </c>
      <c r="AB10" s="87"/>
      <c r="AC10" s="88"/>
    </row>
    <row r="11" spans="1:29" x14ac:dyDescent="0.2">
      <c r="A11" s="3"/>
      <c r="B11" s="3"/>
      <c r="C11" s="3"/>
      <c r="D11" s="3"/>
      <c r="E11" s="3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A11" s="89" t="s">
        <v>59</v>
      </c>
      <c r="AB11" s="90">
        <f>MAIN!L15</f>
        <v>215</v>
      </c>
      <c r="AC11" s="91">
        <f>AA8</f>
        <v>0</v>
      </c>
    </row>
    <row r="12" spans="1:29" x14ac:dyDescent="0.2">
      <c r="A12" s="3"/>
      <c r="B12" s="3"/>
      <c r="C12" s="3"/>
      <c r="D12" s="3"/>
      <c r="E12" s="3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A12" s="89" t="s">
        <v>60</v>
      </c>
      <c r="AB12" s="90">
        <f>MAIN!L17</f>
        <v>365</v>
      </c>
      <c r="AC12" s="91">
        <f>AA8</f>
        <v>0</v>
      </c>
    </row>
    <row r="13" spans="1:29" ht="13.5" thickBot="1" x14ac:dyDescent="0.25">
      <c r="A13" s="3"/>
      <c r="B13" s="3"/>
      <c r="C13" s="3"/>
      <c r="D13" s="3"/>
      <c r="E13" s="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A13" s="92" t="s">
        <v>61</v>
      </c>
      <c r="AB13" s="81">
        <f>MAIN!L16</f>
        <v>278.93</v>
      </c>
      <c r="AC13" s="93">
        <f>AA8</f>
        <v>0</v>
      </c>
    </row>
    <row r="14" spans="1:29" ht="13.5" thickBot="1" x14ac:dyDescent="0.25">
      <c r="A14" s="3"/>
      <c r="B14" s="3"/>
      <c r="C14" s="3"/>
      <c r="D14" s="3"/>
      <c r="E14" s="3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94"/>
      <c r="AB14" s="95"/>
      <c r="AC14" s="96"/>
    </row>
    <row r="15" spans="1:29" ht="15" customHeight="1" x14ac:dyDescent="0.2">
      <c r="A15" s="3"/>
      <c r="B15" s="3"/>
      <c r="C15" s="3"/>
      <c r="D15" s="3"/>
      <c r="E15" s="3"/>
      <c r="F15" s="147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97" t="s">
        <v>62</v>
      </c>
      <c r="AB15" s="98"/>
      <c r="AC15" s="99"/>
    </row>
    <row r="16" spans="1:29" x14ac:dyDescent="0.2">
      <c r="A16" s="3"/>
      <c r="B16" s="3"/>
      <c r="C16" s="3"/>
      <c r="D16" s="3"/>
      <c r="E16" s="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A16" s="89" t="s">
        <v>63</v>
      </c>
      <c r="AB16" s="95">
        <f>(Min+Max+4*Mode)/6</f>
        <v>282.62</v>
      </c>
      <c r="AC16" s="91">
        <f>AA8</f>
        <v>0</v>
      </c>
    </row>
    <row r="17" spans="1:30" x14ac:dyDescent="0.2">
      <c r="A17" s="3"/>
      <c r="B17" s="3"/>
      <c r="C17" s="3"/>
      <c r="D17" s="3"/>
      <c r="E17" s="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89" t="s">
        <v>64</v>
      </c>
      <c r="AB17" s="90">
        <f>(Max-Min)/6</f>
        <v>25</v>
      </c>
      <c r="AC17" s="91">
        <f>AA8</f>
        <v>0</v>
      </c>
      <c r="AD17" s="100"/>
    </row>
    <row r="18" spans="1:30" x14ac:dyDescent="0.2">
      <c r="A18" s="3"/>
      <c r="B18" s="3"/>
      <c r="C18" s="3"/>
      <c r="D18" s="3"/>
      <c r="E18" s="3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A18" s="89" t="s">
        <v>65</v>
      </c>
      <c r="AB18" s="101">
        <f>(2*(ShapeB-ShapeA)/(ShapeA+ShapeB+2))*((ShapeA+ShapeB+1)/(ShapeA*ShapeB))^0.5</f>
        <v>0.11911803073167702</v>
      </c>
      <c r="AC18" s="91"/>
    </row>
    <row r="19" spans="1:30" x14ac:dyDescent="0.2">
      <c r="A19" s="3"/>
      <c r="B19" s="3"/>
      <c r="C19" s="3"/>
      <c r="D19" s="3"/>
      <c r="E19" s="3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A19" s="89" t="s">
        <v>66</v>
      </c>
      <c r="AB19" s="102">
        <f>IF(Max&gt;Min,((Mean-Min)/(Max-Min))*((((Mean-Min)*(Max-Mean))/(StdDev^2))-1),0)</f>
        <v>3.5671159175680005</v>
      </c>
      <c r="AC19" s="103"/>
    </row>
    <row r="20" spans="1:30" ht="13.5" thickBot="1" x14ac:dyDescent="0.25">
      <c r="A20" s="3"/>
      <c r="B20" s="3"/>
      <c r="C20" s="3"/>
      <c r="D20" s="3"/>
      <c r="E20" s="3"/>
      <c r="F20" s="95"/>
      <c r="G20" s="148"/>
      <c r="H20" s="94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A20" s="92" t="s">
        <v>67</v>
      </c>
      <c r="AB20" s="104">
        <f>ShapeA*(Max-Mean)/(Mean-Min)</f>
        <v>4.3457410424319995</v>
      </c>
      <c r="AC20" s="105"/>
      <c r="AD20" s="100"/>
    </row>
    <row r="21" spans="1:30" x14ac:dyDescent="0.2">
      <c r="A21" s="3"/>
      <c r="B21" s="3"/>
      <c r="C21" s="3"/>
      <c r="D21" s="3"/>
      <c r="E21" s="3"/>
      <c r="F21" s="95"/>
      <c r="G21" s="148"/>
      <c r="H21" s="9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B21" s="106"/>
      <c r="AD21" s="100"/>
    </row>
    <row r="22" spans="1:30" x14ac:dyDescent="0.2">
      <c r="A22" s="3"/>
      <c r="B22" s="3"/>
      <c r="C22" s="3"/>
      <c r="D22" s="3"/>
      <c r="E22" s="3"/>
      <c r="F22" s="95"/>
      <c r="G22" s="148"/>
      <c r="H22" s="9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A22" s="265" t="s">
        <v>68</v>
      </c>
      <c r="AB22" s="266"/>
      <c r="AC22" s="267"/>
      <c r="AD22" s="100"/>
    </row>
    <row r="23" spans="1:30" x14ac:dyDescent="0.2">
      <c r="A23" s="3"/>
      <c r="B23" s="3"/>
      <c r="C23" s="3"/>
      <c r="D23" s="3"/>
      <c r="E23" s="3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A23" s="107" t="s">
        <v>69</v>
      </c>
      <c r="AB23" s="108"/>
      <c r="AC23" s="109" t="s">
        <v>70</v>
      </c>
      <c r="AD23" s="100"/>
    </row>
    <row r="24" spans="1:30" x14ac:dyDescent="0.2">
      <c r="A24" s="3"/>
      <c r="B24" s="3"/>
      <c r="C24" s="3"/>
      <c r="D24" s="3"/>
      <c r="E24" s="3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A24" s="107" t="s">
        <v>71</v>
      </c>
      <c r="AB24" s="108">
        <v>3.0997064113616943</v>
      </c>
      <c r="AC24" s="109" t="s">
        <v>70</v>
      </c>
      <c r="AD24" s="100"/>
    </row>
    <row r="25" spans="1:30" x14ac:dyDescent="0.2">
      <c r="A25" s="3"/>
      <c r="B25" s="3"/>
      <c r="C25" s="3"/>
      <c r="D25" s="3"/>
      <c r="E25" s="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A25" s="107" t="s">
        <v>72</v>
      </c>
      <c r="AB25" s="110">
        <v>1.4654255828720035</v>
      </c>
      <c r="AC25" s="109"/>
    </row>
    <row r="26" spans="1:30" x14ac:dyDescent="0.2">
      <c r="A26" s="3"/>
      <c r="B26" s="3"/>
      <c r="C26" s="3"/>
      <c r="D26" s="3"/>
      <c r="E26" s="3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A26" s="107" t="s">
        <v>73</v>
      </c>
      <c r="AB26" s="110">
        <v>14.737215687897011</v>
      </c>
      <c r="AC26" s="109"/>
    </row>
    <row r="27" spans="1:30" x14ac:dyDescent="0.2">
      <c r="A27" s="3"/>
      <c r="B27" s="3"/>
      <c r="C27" s="3"/>
      <c r="D27" s="3"/>
      <c r="E27" s="3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A27" s="107" t="s">
        <v>74</v>
      </c>
      <c r="AB27" s="110">
        <v>1272.6333366618439</v>
      </c>
      <c r="AC27" s="109"/>
    </row>
    <row r="28" spans="1:30" x14ac:dyDescent="0.2">
      <c r="A28" s="3"/>
      <c r="B28" s="3"/>
      <c r="C28" s="3"/>
      <c r="D28" s="3"/>
      <c r="E28" s="3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A28" s="107" t="s">
        <v>75</v>
      </c>
      <c r="AB28" s="111">
        <v>1.69697683277688E-3</v>
      </c>
      <c r="AC28" s="109"/>
    </row>
    <row r="29" spans="1:30" ht="6" customHeight="1" x14ac:dyDescent="0.2">
      <c r="A29" s="3"/>
      <c r="B29" s="3"/>
      <c r="C29" s="3"/>
      <c r="D29" s="3"/>
      <c r="E29" s="3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A29" s="112"/>
      <c r="AB29" s="113"/>
      <c r="AC29" s="114"/>
    </row>
    <row r="30" spans="1:30" ht="5.45" customHeight="1" x14ac:dyDescent="0.2">
      <c r="A30" s="3"/>
      <c r="B30" s="3"/>
      <c r="C30" s="3"/>
      <c r="D30" s="3"/>
      <c r="E30" s="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A30" s="115"/>
      <c r="AB30" s="116"/>
      <c r="AC30" s="114"/>
    </row>
    <row r="31" spans="1:30" ht="32.450000000000003" customHeight="1" x14ac:dyDescent="0.2">
      <c r="A31" s="3"/>
      <c r="B31" s="3"/>
      <c r="C31" s="3"/>
      <c r="D31" s="3"/>
      <c r="E31" s="3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A31" s="117" t="s">
        <v>76</v>
      </c>
      <c r="AB31" s="118" t="s">
        <v>77</v>
      </c>
      <c r="AC31" s="119" t="s">
        <v>78</v>
      </c>
    </row>
    <row r="32" spans="1:30" x14ac:dyDescent="0.2">
      <c r="A32" s="3"/>
      <c r="B32" s="3"/>
      <c r="C32" s="3"/>
      <c r="D32" s="3"/>
      <c r="E32" s="3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70">
        <v>1</v>
      </c>
      <c r="AA32" s="120">
        <f>Min</f>
        <v>215</v>
      </c>
      <c r="AB32" s="121">
        <f>(AC33-AC32)</f>
        <v>1.7328703518096588E-4</v>
      </c>
      <c r="AC32" s="122">
        <v>0</v>
      </c>
    </row>
    <row r="33" spans="1:29" x14ac:dyDescent="0.2">
      <c r="A33" s="3"/>
      <c r="B33" s="3"/>
      <c r="C33" s="3"/>
      <c r="D33" s="3"/>
      <c r="E33" s="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70">
        <v>2</v>
      </c>
      <c r="AA33" s="120">
        <f t="shared" ref="AA33:AA60" si="0">+AA32+(($AA$62-$AA$32)/30)</f>
        <v>220</v>
      </c>
      <c r="AB33" s="121">
        <f t="shared" ref="AB33:AB61" si="1">+AC34-AC33</f>
        <v>1.7034545599791747E-3</v>
      </c>
      <c r="AC33" s="122">
        <f t="shared" ref="AC33:AC61" si="2">BETADIST(AA33,ShapeA,ShapeB,Min,Max)</f>
        <v>1.7328703518096588E-4</v>
      </c>
    </row>
    <row r="34" spans="1:29" x14ac:dyDescent="0.2">
      <c r="A34" s="3"/>
      <c r="B34" s="3"/>
      <c r="C34" s="3"/>
      <c r="D34" s="3"/>
      <c r="E34" s="3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70">
        <v>3</v>
      </c>
      <c r="AA34" s="120">
        <f t="shared" si="0"/>
        <v>225</v>
      </c>
      <c r="AB34" s="121">
        <f t="shared" si="1"/>
        <v>5.3916298336875923E-3</v>
      </c>
      <c r="AC34" s="122">
        <f t="shared" si="2"/>
        <v>1.8767415951601405E-3</v>
      </c>
    </row>
    <row r="35" spans="1:29" x14ac:dyDescent="0.2">
      <c r="A35" s="3"/>
      <c r="B35" s="3"/>
      <c r="C35" s="3"/>
      <c r="D35" s="3"/>
      <c r="E35" s="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70">
        <v>4</v>
      </c>
      <c r="AA35" s="120">
        <f t="shared" si="0"/>
        <v>230</v>
      </c>
      <c r="AB35" s="121">
        <f t="shared" si="1"/>
        <v>1.1183217379774136E-2</v>
      </c>
      <c r="AC35" s="122">
        <f t="shared" si="2"/>
        <v>7.2683714288477325E-3</v>
      </c>
    </row>
    <row r="36" spans="1:29" x14ac:dyDescent="0.2">
      <c r="A36" s="3"/>
      <c r="B36" s="3"/>
      <c r="C36" s="3"/>
      <c r="D36" s="3"/>
      <c r="E36" s="3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70">
        <v>5</v>
      </c>
      <c r="AA36" s="120">
        <f t="shared" si="0"/>
        <v>235</v>
      </c>
      <c r="AB36" s="121">
        <f t="shared" si="1"/>
        <v>1.8671586720040254E-2</v>
      </c>
      <c r="AC36" s="122">
        <f t="shared" si="2"/>
        <v>1.8451588808621869E-2</v>
      </c>
    </row>
    <row r="37" spans="1:29" x14ac:dyDescent="0.2">
      <c r="A37" s="3"/>
      <c r="B37" s="3"/>
      <c r="C37" s="3"/>
      <c r="D37" s="3"/>
      <c r="E37" s="3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70">
        <v>6</v>
      </c>
      <c r="AA37" s="120">
        <f t="shared" si="0"/>
        <v>240</v>
      </c>
      <c r="AB37" s="121">
        <f t="shared" si="1"/>
        <v>2.7290432487270741E-2</v>
      </c>
      <c r="AC37" s="122">
        <f t="shared" si="2"/>
        <v>3.7123175528662122E-2</v>
      </c>
    </row>
    <row r="38" spans="1:29" x14ac:dyDescent="0.2">
      <c r="A38" s="3"/>
      <c r="B38" s="3"/>
      <c r="C38" s="3"/>
      <c r="D38" s="3"/>
      <c r="E38" s="3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70">
        <v>7</v>
      </c>
      <c r="AA38" s="120">
        <f t="shared" si="0"/>
        <v>245</v>
      </c>
      <c r="AB38" s="121">
        <f t="shared" si="1"/>
        <v>3.6417796796276117E-2</v>
      </c>
      <c r="AC38" s="122">
        <f t="shared" si="2"/>
        <v>6.4413608015932863E-2</v>
      </c>
    </row>
    <row r="39" spans="1:29" x14ac:dyDescent="0.2">
      <c r="A39" s="3"/>
      <c r="B39" s="3"/>
      <c r="C39" s="3"/>
      <c r="D39" s="3"/>
      <c r="E39" s="3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0">
        <v>8</v>
      </c>
      <c r="AA39" s="120">
        <f t="shared" si="0"/>
        <v>250</v>
      </c>
      <c r="AB39" s="121">
        <f t="shared" si="1"/>
        <v>4.5441905989524384E-2</v>
      </c>
      <c r="AC39" s="122">
        <f t="shared" si="2"/>
        <v>0.10083140481220898</v>
      </c>
    </row>
    <row r="40" spans="1:29" x14ac:dyDescent="0.2">
      <c r="A40" s="3"/>
      <c r="B40" s="3"/>
      <c r="C40" s="3"/>
      <c r="D40" s="3"/>
      <c r="E40" s="3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70">
        <v>9</v>
      </c>
      <c r="AA40" s="120">
        <f t="shared" si="0"/>
        <v>255</v>
      </c>
      <c r="AB40" s="121">
        <f t="shared" si="1"/>
        <v>5.3804869947743889E-2</v>
      </c>
      <c r="AC40" s="122">
        <f t="shared" si="2"/>
        <v>0.14627331080173336</v>
      </c>
    </row>
    <row r="41" spans="1:29" x14ac:dyDescent="0.2">
      <c r="A41" s="3"/>
      <c r="B41" s="3"/>
      <c r="C41" s="3"/>
      <c r="D41" s="3"/>
      <c r="E41" s="3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70">
        <v>10</v>
      </c>
      <c r="AA41" s="120">
        <f t="shared" si="0"/>
        <v>260</v>
      </c>
      <c r="AB41" s="121">
        <f t="shared" si="1"/>
        <v>6.1031558415281406E-2</v>
      </c>
      <c r="AC41" s="122">
        <f t="shared" si="2"/>
        <v>0.20007818074947725</v>
      </c>
    </row>
    <row r="42" spans="1:29" x14ac:dyDescent="0.2">
      <c r="A42" s="3"/>
      <c r="B42" s="3"/>
      <c r="C42" s="3"/>
      <c r="D42" s="3"/>
      <c r="E42" s="3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70">
        <v>11</v>
      </c>
      <c r="AA42" s="120">
        <f t="shared" si="0"/>
        <v>265</v>
      </c>
      <c r="AB42" s="121">
        <f t="shared" si="1"/>
        <v>6.6747662922006235E-2</v>
      </c>
      <c r="AC42" s="122">
        <f t="shared" si="2"/>
        <v>0.26110973916475866</v>
      </c>
    </row>
    <row r="43" spans="1:29" x14ac:dyDescent="0.2">
      <c r="A43" s="3"/>
      <c r="B43" s="3"/>
      <c r="C43" s="3"/>
      <c r="D43" s="3"/>
      <c r="E43" s="3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70">
        <v>12</v>
      </c>
      <c r="AA43" s="120">
        <f t="shared" si="0"/>
        <v>270</v>
      </c>
      <c r="AB43" s="121">
        <f t="shared" si="1"/>
        <v>7.0689425851637788E-2</v>
      </c>
      <c r="AC43" s="122">
        <f t="shared" si="2"/>
        <v>0.32785740208676489</v>
      </c>
    </row>
    <row r="44" spans="1:29" x14ac:dyDescent="0.2">
      <c r="A44" s="3"/>
      <c r="B44" s="3"/>
      <c r="C44" s="3"/>
      <c r="D44" s="3"/>
      <c r="E44" s="3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0">
        <v>13</v>
      </c>
      <c r="AA44" s="120">
        <f t="shared" si="0"/>
        <v>275</v>
      </c>
      <c r="AB44" s="121">
        <f t="shared" si="1"/>
        <v>7.2706716641613767E-2</v>
      </c>
      <c r="AC44" s="122">
        <f t="shared" si="2"/>
        <v>0.39854682793840268</v>
      </c>
    </row>
    <row r="45" spans="1:29" x14ac:dyDescent="0.2">
      <c r="A45" s="3"/>
      <c r="B45" s="3"/>
      <c r="C45" s="3"/>
      <c r="D45" s="3"/>
      <c r="E45" s="3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70">
        <v>14</v>
      </c>
      <c r="AA45" s="120">
        <f t="shared" si="0"/>
        <v>280</v>
      </c>
      <c r="AB45" s="121">
        <f t="shared" si="1"/>
        <v>7.2760675231698824E-2</v>
      </c>
      <c r="AC45" s="122">
        <f t="shared" si="2"/>
        <v>0.47125354458001645</v>
      </c>
    </row>
    <row r="46" spans="1:29" x14ac:dyDescent="0.2">
      <c r="A46" s="3"/>
      <c r="B46" s="3"/>
      <c r="C46" s="3"/>
      <c r="D46" s="3"/>
      <c r="E46" s="3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70">
        <v>15</v>
      </c>
      <c r="AA46" s="120">
        <f t="shared" si="0"/>
        <v>285</v>
      </c>
      <c r="AB46" s="121">
        <f t="shared" si="1"/>
        <v>7.0916861894062988E-2</v>
      </c>
      <c r="AC46" s="122">
        <f t="shared" si="2"/>
        <v>0.54401421981171527</v>
      </c>
    </row>
    <row r="47" spans="1:29" x14ac:dyDescent="0.2">
      <c r="A47" s="3"/>
      <c r="B47" s="3"/>
      <c r="C47" s="3"/>
      <c r="D47" s="3"/>
      <c r="E47" s="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70">
        <v>16</v>
      </c>
      <c r="AA47" s="120">
        <f t="shared" si="0"/>
        <v>290</v>
      </c>
      <c r="AB47" s="121">
        <f t="shared" si="1"/>
        <v>6.7334673468420814E-2</v>
      </c>
      <c r="AC47" s="122">
        <f t="shared" si="2"/>
        <v>0.61493108170577826</v>
      </c>
    </row>
    <row r="48" spans="1:29" x14ac:dyDescent="0.2">
      <c r="A48" s="3"/>
      <c r="B48" s="3"/>
      <c r="C48" s="3"/>
      <c r="D48" s="3"/>
      <c r="E48" s="3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70">
        <v>17</v>
      </c>
      <c r="AA48" s="120">
        <f t="shared" si="0"/>
        <v>295</v>
      </c>
      <c r="AB48" s="121">
        <f t="shared" si="1"/>
        <v>6.2253669348998897E-2</v>
      </c>
      <c r="AC48" s="122">
        <f t="shared" si="2"/>
        <v>0.68226575517419907</v>
      </c>
    </row>
    <row r="49" spans="1:30" x14ac:dyDescent="0.2">
      <c r="A49" s="3"/>
      <c r="B49" s="3"/>
      <c r="C49" s="3"/>
      <c r="D49" s="3"/>
      <c r="E49" s="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70">
        <v>18</v>
      </c>
      <c r="AA49" s="120">
        <f t="shared" si="0"/>
        <v>300</v>
      </c>
      <c r="AB49" s="121">
        <f t="shared" si="1"/>
        <v>5.597737498685218E-2</v>
      </c>
      <c r="AC49" s="122">
        <f t="shared" si="2"/>
        <v>0.74451942452319797</v>
      </c>
    </row>
    <row r="50" spans="1:30" x14ac:dyDescent="0.2">
      <c r="A50" s="3"/>
      <c r="B50" s="3"/>
      <c r="C50" s="3"/>
      <c r="D50" s="3"/>
      <c r="E50" s="3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70">
        <v>19</v>
      </c>
      <c r="AA50" s="120">
        <f t="shared" si="0"/>
        <v>305</v>
      </c>
      <c r="AB50" s="121">
        <f t="shared" si="1"/>
        <v>4.885508436218744E-2</v>
      </c>
      <c r="AC50" s="122">
        <f t="shared" si="2"/>
        <v>0.80049679951005015</v>
      </c>
    </row>
    <row r="51" spans="1:30" x14ac:dyDescent="0.2">
      <c r="A51" s="3"/>
      <c r="B51" s="3"/>
      <c r="C51" s="3"/>
      <c r="D51" s="3"/>
      <c r="E51" s="3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0">
        <v>20</v>
      </c>
      <c r="AA51" s="120">
        <f t="shared" si="0"/>
        <v>310</v>
      </c>
      <c r="AB51" s="121">
        <f t="shared" si="1"/>
        <v>4.1262159542693744E-2</v>
      </c>
      <c r="AC51" s="122">
        <f t="shared" si="2"/>
        <v>0.84935188387223759</v>
      </c>
    </row>
    <row r="52" spans="1:30" ht="13.9" customHeight="1" x14ac:dyDescent="0.2">
      <c r="A52" s="3"/>
      <c r="B52" s="3"/>
      <c r="C52" s="3"/>
      <c r="D52" s="3"/>
      <c r="E52" s="3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70">
        <v>21</v>
      </c>
      <c r="AA52" s="120">
        <f t="shared" si="0"/>
        <v>315</v>
      </c>
      <c r="AB52" s="121">
        <f t="shared" si="1"/>
        <v>3.3579322441023907E-2</v>
      </c>
      <c r="AC52" s="122">
        <f t="shared" si="2"/>
        <v>0.89061404341493133</v>
      </c>
    </row>
    <row r="53" spans="1:30" x14ac:dyDescent="0.2">
      <c r="A53" s="3"/>
      <c r="B53" s="3"/>
      <c r="C53" s="3"/>
      <c r="D53" s="3"/>
      <c r="E53" s="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70">
        <v>22</v>
      </c>
      <c r="AA53" s="120">
        <f t="shared" si="0"/>
        <v>320</v>
      </c>
      <c r="AB53" s="121">
        <f t="shared" si="1"/>
        <v>2.6171451613634988E-2</v>
      </c>
      <c r="AC53" s="122">
        <f t="shared" si="2"/>
        <v>0.92419336585595524</v>
      </c>
    </row>
    <row r="54" spans="1:30" x14ac:dyDescent="0.2">
      <c r="A54" s="3"/>
      <c r="B54" s="3"/>
      <c r="C54" s="3"/>
      <c r="D54" s="3"/>
      <c r="E54" s="3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70">
        <v>23</v>
      </c>
      <c r="AA54" s="120">
        <f t="shared" si="0"/>
        <v>325</v>
      </c>
      <c r="AB54" s="121">
        <f t="shared" si="1"/>
        <v>1.9366439128278623E-2</v>
      </c>
      <c r="AC54" s="122">
        <f t="shared" si="2"/>
        <v>0.95036481746959023</v>
      </c>
    </row>
    <row r="55" spans="1:30" x14ac:dyDescent="0.2">
      <c r="A55" s="3"/>
      <c r="B55" s="3"/>
      <c r="C55" s="3"/>
      <c r="D55" s="3"/>
      <c r="E55" s="3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70">
        <v>24</v>
      </c>
      <c r="AA55" s="120">
        <f t="shared" si="0"/>
        <v>330</v>
      </c>
      <c r="AB55" s="121">
        <f t="shared" si="1"/>
        <v>1.3434737688418075E-2</v>
      </c>
      <c r="AC55" s="122">
        <f t="shared" si="2"/>
        <v>0.96973125659786885</v>
      </c>
    </row>
    <row r="56" spans="1:30" x14ac:dyDescent="0.2">
      <c r="A56" s="3"/>
      <c r="B56" s="3"/>
      <c r="C56" s="3"/>
      <c r="D56" s="3"/>
      <c r="E56" s="3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70">
        <v>25</v>
      </c>
      <c r="AA56" s="120">
        <f t="shared" si="0"/>
        <v>335</v>
      </c>
      <c r="AB56" s="121">
        <f t="shared" si="1"/>
        <v>8.5703532853647069E-3</v>
      </c>
      <c r="AC56" s="122">
        <f t="shared" si="2"/>
        <v>0.98316599428628693</v>
      </c>
    </row>
    <row r="57" spans="1:30" x14ac:dyDescent="0.2">
      <c r="A57" s="3"/>
      <c r="B57" s="3"/>
      <c r="C57" s="3"/>
      <c r="D57" s="3"/>
      <c r="E57" s="3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70">
        <v>26</v>
      </c>
      <c r="AA57" s="120">
        <f t="shared" si="0"/>
        <v>340</v>
      </c>
      <c r="AB57" s="121">
        <f t="shared" si="1"/>
        <v>4.8742476585964534E-3</v>
      </c>
      <c r="AC57" s="122">
        <f t="shared" si="2"/>
        <v>0.99173634757165163</v>
      </c>
    </row>
    <row r="58" spans="1:30" x14ac:dyDescent="0.2">
      <c r="A58" s="3"/>
      <c r="B58" s="3"/>
      <c r="C58" s="3"/>
      <c r="D58" s="3"/>
      <c r="E58" s="3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70">
        <v>27</v>
      </c>
      <c r="AA58" s="120">
        <f t="shared" si="0"/>
        <v>345</v>
      </c>
      <c r="AB58" s="121">
        <f t="shared" si="1"/>
        <v>2.3414810275971254E-3</v>
      </c>
      <c r="AC58" s="122">
        <f t="shared" si="2"/>
        <v>0.99661059523024809</v>
      </c>
    </row>
    <row r="59" spans="1:30" x14ac:dyDescent="0.2">
      <c r="A59" s="3"/>
      <c r="B59" s="3"/>
      <c r="C59" s="3"/>
      <c r="D59" s="3"/>
      <c r="E59" s="3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70">
        <v>28</v>
      </c>
      <c r="AA59" s="120">
        <f t="shared" si="0"/>
        <v>350</v>
      </c>
      <c r="AB59" s="121">
        <f t="shared" si="1"/>
        <v>8.5412691408803809E-4</v>
      </c>
      <c r="AC59" s="122">
        <f t="shared" si="2"/>
        <v>0.99895207625784521</v>
      </c>
    </row>
    <row r="60" spans="1:30" x14ac:dyDescent="0.2">
      <c r="A60" s="3"/>
      <c r="B60" s="3"/>
      <c r="C60" s="3"/>
      <c r="D60" s="3"/>
      <c r="E60" s="3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70">
        <v>29</v>
      </c>
      <c r="AA60" s="120">
        <f t="shared" si="0"/>
        <v>355</v>
      </c>
      <c r="AB60" s="121">
        <f t="shared" si="1"/>
        <v>1.7567748077618184E-4</v>
      </c>
      <c r="AC60" s="122">
        <f t="shared" si="2"/>
        <v>0.99980620317193325</v>
      </c>
    </row>
    <row r="61" spans="1:30" x14ac:dyDescent="0.2">
      <c r="A61" s="3"/>
      <c r="B61" s="3"/>
      <c r="C61" s="3"/>
      <c r="D61" s="3"/>
      <c r="E61" s="3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70">
        <v>30</v>
      </c>
      <c r="AA61" s="123">
        <f>IF(Interval+AA60&lt;=Max,AA60+Interval,IF(AA60&gt;Max,0,"stop"))</f>
        <v>359.28571428571428</v>
      </c>
      <c r="AB61" s="121">
        <f t="shared" si="1"/>
        <v>0</v>
      </c>
      <c r="AC61" s="122">
        <f t="shared" si="2"/>
        <v>0.99998188065270943</v>
      </c>
    </row>
    <row r="62" spans="1:30" x14ac:dyDescent="0.2">
      <c r="A62" s="3"/>
      <c r="B62" s="3"/>
      <c r="C62" s="3"/>
      <c r="D62" s="3"/>
      <c r="E62" s="3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70">
        <v>31</v>
      </c>
      <c r="AA62" s="124">
        <f>Max</f>
        <v>365</v>
      </c>
      <c r="AB62" s="121">
        <f>+AC62-AC61</f>
        <v>0</v>
      </c>
      <c r="AC62" s="125">
        <f>BETADIST(AA61,ShapeA,ShapeB,Min,Max)</f>
        <v>0.99998188065270943</v>
      </c>
    </row>
    <row r="63" spans="1:30" ht="13.5" thickBot="1" x14ac:dyDescent="0.25">
      <c r="A63" s="3"/>
      <c r="B63" s="3"/>
      <c r="C63" s="3"/>
      <c r="D63" s="3"/>
      <c r="E63" s="3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AA63" s="126"/>
      <c r="AB63" s="100">
        <f>SUM(AB32:AB62)</f>
        <v>0.99998188065270943</v>
      </c>
      <c r="AD63" s="127"/>
    </row>
    <row r="64" spans="1:30" ht="13.5" thickBot="1" x14ac:dyDescent="0.25">
      <c r="A64" s="3"/>
      <c r="B64" s="3"/>
      <c r="C64" s="3"/>
      <c r="D64" s="3"/>
      <c r="E64" s="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AA64" s="268" t="s">
        <v>79</v>
      </c>
      <c r="AB64" s="269"/>
      <c r="AC64" s="128">
        <f>AA8</f>
        <v>0</v>
      </c>
      <c r="AD64" s="129"/>
    </row>
    <row r="65" spans="1:30" x14ac:dyDescent="0.2">
      <c r="A65" s="3"/>
      <c r="B65" s="3"/>
      <c r="C65" s="3"/>
      <c r="D65" s="3"/>
      <c r="E65" s="3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AA65" s="261">
        <v>0.25</v>
      </c>
      <c r="AB65" s="262"/>
      <c r="AC65" s="130">
        <f>BETAINV(AA65,ShapeA,ShapeB,Min,Max)</f>
        <v>264.12738856225508</v>
      </c>
      <c r="AD65" s="129"/>
    </row>
    <row r="66" spans="1:30" x14ac:dyDescent="0.2">
      <c r="A66" s="3"/>
      <c r="B66" s="3"/>
      <c r="C66" s="3"/>
      <c r="D66" s="3"/>
      <c r="E66" s="3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AA66" s="261">
        <v>0.5</v>
      </c>
      <c r="AB66" s="262"/>
      <c r="AC66" s="130">
        <f>BETAINV(AA66,ShapeA,ShapeB,Min,Max)</f>
        <v>281.9684504255971</v>
      </c>
      <c r="AD66" s="129"/>
    </row>
    <row r="67" spans="1:30" x14ac:dyDescent="0.2">
      <c r="A67" s="3"/>
      <c r="B67" s="3"/>
      <c r="C67" s="3"/>
      <c r="D67" s="3"/>
      <c r="E67" s="3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AA67" s="261">
        <v>0.75</v>
      </c>
      <c r="AB67" s="262"/>
      <c r="AC67" s="130">
        <f>BETAINV(AA67,ShapeA,ShapeB,Min,Max)</f>
        <v>300.46451490694096</v>
      </c>
      <c r="AD67" s="129"/>
    </row>
    <row r="68" spans="1:30" x14ac:dyDescent="0.2">
      <c r="A68" s="3"/>
      <c r="B68" s="3"/>
      <c r="C68" s="3"/>
      <c r="D68" s="3"/>
      <c r="E68" s="3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AA68" s="261">
        <v>0.9</v>
      </c>
      <c r="AB68" s="262"/>
      <c r="AC68" s="130">
        <f>BETAINV(AA68,ShapeA,ShapeB,Min,Max)</f>
        <v>316.28886791011126</v>
      </c>
      <c r="AD68" s="129"/>
    </row>
    <row r="69" spans="1:30" ht="13.5" thickBot="1" x14ac:dyDescent="0.25">
      <c r="A69" s="3"/>
      <c r="B69" s="3"/>
      <c r="C69" s="3"/>
      <c r="D69" s="3"/>
      <c r="E69" s="3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AA69" s="263">
        <v>0.95</v>
      </c>
      <c r="AB69" s="264"/>
      <c r="AC69" s="131">
        <f>BETAINV(AA69,ShapeA,ShapeB,Min,Max)</f>
        <v>324.91963872941051</v>
      </c>
      <c r="AD69" s="129"/>
    </row>
    <row r="70" spans="1:30" ht="13.5" thickBot="1" x14ac:dyDescent="0.25">
      <c r="A70" s="3"/>
      <c r="B70" s="3"/>
      <c r="C70" s="3"/>
      <c r="D70" s="3"/>
      <c r="E70" s="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AA70" s="126"/>
      <c r="AC70" s="70"/>
      <c r="AD70" s="129"/>
    </row>
    <row r="71" spans="1:30" x14ac:dyDescent="0.2">
      <c r="A71" s="3"/>
      <c r="B71" s="3"/>
      <c r="C71" s="3"/>
      <c r="D71" s="3"/>
      <c r="E71" s="3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AA71" s="258" t="s">
        <v>80</v>
      </c>
      <c r="AB71" s="259"/>
      <c r="AC71" s="260"/>
      <c r="AD71" s="129"/>
    </row>
    <row r="72" spans="1:30" ht="25.5" x14ac:dyDescent="0.2">
      <c r="A72" s="3"/>
      <c r="B72" s="3"/>
      <c r="C72" s="3"/>
      <c r="D72" s="3"/>
      <c r="E72" s="3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AA72" s="132" t="s">
        <v>81</v>
      </c>
      <c r="AB72" s="133">
        <f>Mean+2*StdDev</f>
        <v>332.62</v>
      </c>
      <c r="AC72" s="134">
        <f>AA8</f>
        <v>0</v>
      </c>
      <c r="AD72" s="129"/>
    </row>
    <row r="73" spans="1:30" ht="26.25" thickBot="1" x14ac:dyDescent="0.25">
      <c r="A73" s="3"/>
      <c r="B73" s="3"/>
      <c r="C73" s="3"/>
      <c r="D73" s="3"/>
      <c r="E73" s="3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AA73" s="135" t="s">
        <v>82</v>
      </c>
      <c r="AB73" s="136">
        <f>Mean-2*StdDev</f>
        <v>232.62</v>
      </c>
      <c r="AC73" s="137">
        <f>AA8</f>
        <v>0</v>
      </c>
      <c r="AD73" s="129"/>
    </row>
    <row r="74" spans="1:30" x14ac:dyDescent="0.2">
      <c r="AA74" s="126"/>
      <c r="AB74" s="138"/>
      <c r="AD74" s="129"/>
    </row>
    <row r="75" spans="1:30" x14ac:dyDescent="0.2">
      <c r="AA75" s="126"/>
      <c r="AB75" s="138"/>
      <c r="AD75" s="129"/>
    </row>
    <row r="76" spans="1:30" x14ac:dyDescent="0.2">
      <c r="AA76" s="126"/>
      <c r="AB76" s="138"/>
      <c r="AD76" s="129"/>
    </row>
    <row r="77" spans="1:30" x14ac:dyDescent="0.2">
      <c r="AA77" s="126"/>
      <c r="AB77" s="138"/>
      <c r="AD77" s="129"/>
    </row>
    <row r="78" spans="1:30" x14ac:dyDescent="0.2">
      <c r="AA78" s="126"/>
      <c r="AB78" s="138"/>
      <c r="AD78" s="129"/>
    </row>
    <row r="79" spans="1:30" x14ac:dyDescent="0.2">
      <c r="AA79" s="126"/>
      <c r="AB79" s="138"/>
      <c r="AD79" s="129"/>
    </row>
    <row r="80" spans="1:30" x14ac:dyDescent="0.2">
      <c r="AA80" s="126"/>
      <c r="AB80" s="138"/>
      <c r="AD80" s="129"/>
    </row>
  </sheetData>
  <sheetProtection password="ECB2" sheet="1" objects="1" scenarios="1" selectLockedCells="1"/>
  <mergeCells count="9">
    <mergeCell ref="B1:H2"/>
    <mergeCell ref="AA71:AC71"/>
    <mergeCell ref="AA66:AB66"/>
    <mergeCell ref="AA67:AB67"/>
    <mergeCell ref="AA68:AB68"/>
    <mergeCell ref="AA69:AB69"/>
    <mergeCell ref="AA22:AC22"/>
    <mergeCell ref="AA64:AB64"/>
    <mergeCell ref="AA65:AB65"/>
  </mergeCells>
  <phoneticPr fontId="7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80"/>
  <sheetViews>
    <sheetView workbookViewId="0"/>
  </sheetViews>
  <sheetFormatPr defaultColWidth="10.6640625" defaultRowHeight="12.75" x14ac:dyDescent="0.2"/>
  <cols>
    <col min="1" max="1" width="9.33203125" customWidth="1"/>
    <col min="2" max="2" width="13.83203125" customWidth="1"/>
    <col min="3" max="5" width="9.33203125" customWidth="1"/>
    <col min="6" max="6" width="13.33203125" style="70" customWidth="1"/>
    <col min="7" max="7" width="9.6640625" style="70" customWidth="1"/>
    <col min="8" max="8" width="14.83203125" style="70" customWidth="1"/>
    <col min="9" max="25" width="10.6640625" style="70" customWidth="1"/>
    <col min="26" max="26" width="5.1640625" style="70" customWidth="1"/>
    <col min="27" max="27" width="15.33203125" style="70" customWidth="1"/>
    <col min="28" max="28" width="13.5" style="70" customWidth="1"/>
    <col min="29" max="29" width="11.1640625" style="69" customWidth="1"/>
    <col min="30" max="30" width="4.33203125" style="70" customWidth="1"/>
    <col min="31" max="31" width="11.33203125" style="70" bestFit="1" customWidth="1"/>
    <col min="32" max="16384" width="10.6640625" style="70"/>
  </cols>
  <sheetData>
    <row r="1" spans="1:29" ht="25.5" customHeight="1" x14ac:dyDescent="0.35">
      <c r="A1" s="154"/>
      <c r="B1" s="257" t="s">
        <v>95</v>
      </c>
      <c r="C1" s="257"/>
      <c r="D1" s="257"/>
      <c r="E1" s="257"/>
      <c r="F1" s="257"/>
      <c r="G1" s="257"/>
      <c r="H1" s="257"/>
      <c r="I1" s="154"/>
      <c r="J1" s="154"/>
      <c r="K1" s="154"/>
      <c r="L1" s="154"/>
      <c r="M1" s="154"/>
      <c r="N1" s="154"/>
      <c r="O1" s="154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5" customHeight="1" thickBot="1" x14ac:dyDescent="0.35">
      <c r="A2" s="3"/>
      <c r="B2" s="257"/>
      <c r="C2" s="257"/>
      <c r="D2" s="257"/>
      <c r="E2" s="257"/>
      <c r="F2" s="257"/>
      <c r="G2" s="257"/>
      <c r="H2" s="257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67" t="s">
        <v>92</v>
      </c>
      <c r="AB2" s="68"/>
    </row>
    <row r="3" spans="1:29" ht="13.5" thickBot="1" x14ac:dyDescent="0.25">
      <c r="A3" s="3"/>
      <c r="B3" s="139" t="s">
        <v>85</v>
      </c>
      <c r="C3" s="140" t="s">
        <v>36</v>
      </c>
      <c r="D3" s="3"/>
      <c r="E3" s="153" t="s">
        <v>93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71"/>
    </row>
    <row r="4" spans="1:29" ht="12" customHeight="1" thickBot="1" x14ac:dyDescent="0.25">
      <c r="A4" s="3"/>
      <c r="B4" s="141" t="s">
        <v>63</v>
      </c>
      <c r="C4" s="142">
        <f>+Mean</f>
        <v>95.436557149960592</v>
      </c>
      <c r="D4" s="3"/>
      <c r="E4" s="3"/>
      <c r="F4" s="146"/>
      <c r="G4" s="146"/>
      <c r="H4" s="146"/>
      <c r="I4" s="146"/>
      <c r="J4" s="146"/>
      <c r="K4" s="146"/>
      <c r="L4" s="146"/>
      <c r="M4" s="146"/>
      <c r="N4" s="155" t="s">
        <v>100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72"/>
      <c r="AB4" s="73" t="s">
        <v>57</v>
      </c>
      <c r="AC4" s="74" t="s">
        <v>31</v>
      </c>
    </row>
    <row r="5" spans="1:29" x14ac:dyDescent="0.2">
      <c r="A5" s="3"/>
      <c r="B5" s="143" t="s">
        <v>83</v>
      </c>
      <c r="C5" s="142">
        <f>+StdDev^2</f>
        <v>213.11377167969093</v>
      </c>
      <c r="D5" s="3"/>
      <c r="E5" s="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75"/>
      <c r="AB5" s="76">
        <v>0.5</v>
      </c>
      <c r="AC5" s="77"/>
    </row>
    <row r="6" spans="1:29" ht="21.75" x14ac:dyDescent="0.2">
      <c r="A6" s="3"/>
      <c r="B6" s="143" t="s">
        <v>86</v>
      </c>
      <c r="C6" s="142">
        <f>+StdDev</f>
        <v>14.598416752500626</v>
      </c>
      <c r="D6" s="3"/>
      <c r="E6" s="153" t="s">
        <v>94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A6" s="78"/>
      <c r="AB6" s="76">
        <v>0.5</v>
      </c>
      <c r="AC6" s="79"/>
    </row>
    <row r="7" spans="1:29" ht="21.75" x14ac:dyDescent="0.2">
      <c r="A7" s="3"/>
      <c r="B7" s="143" t="s">
        <v>84</v>
      </c>
      <c r="C7" s="142">
        <f>+C6/C4</f>
        <v>0.15296462056528257</v>
      </c>
      <c r="D7" s="3"/>
      <c r="E7" s="3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A7" s="78"/>
      <c r="AB7" s="76">
        <v>0.25</v>
      </c>
      <c r="AC7" s="79"/>
    </row>
    <row r="8" spans="1:29" ht="13.5" thickBot="1" x14ac:dyDescent="0.25">
      <c r="A8" s="3"/>
      <c r="B8" s="143" t="s">
        <v>60</v>
      </c>
      <c r="C8" s="142">
        <f>+Max</f>
        <v>155.69754180267114</v>
      </c>
      <c r="D8" s="3"/>
      <c r="E8" s="3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A8" s="80"/>
      <c r="AB8" s="81">
        <f>(Max-Min)/35</f>
        <v>2.3482545627941671</v>
      </c>
      <c r="AC8" s="82" t="str">
        <f>IF(AA8="Days","Day",IF(AA8="Weeks","Week","Month"))</f>
        <v>Month</v>
      </c>
    </row>
    <row r="9" spans="1:29" ht="13.5" thickBot="1" x14ac:dyDescent="0.25">
      <c r="A9" s="3"/>
      <c r="B9" s="144" t="s">
        <v>59</v>
      </c>
      <c r="C9" s="145">
        <f>+Min</f>
        <v>73.508632104875289</v>
      </c>
      <c r="D9" s="3"/>
      <c r="E9" s="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A9" s="83"/>
      <c r="AB9" s="84"/>
      <c r="AC9" s="85"/>
    </row>
    <row r="10" spans="1:29" x14ac:dyDescent="0.2">
      <c r="A10" s="3"/>
      <c r="B10" s="3"/>
      <c r="C10" s="3"/>
      <c r="D10" s="3"/>
      <c r="E10" s="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A10" s="86" t="s">
        <v>58</v>
      </c>
      <c r="AB10" s="87"/>
      <c r="AC10" s="88"/>
    </row>
    <row r="11" spans="1:29" x14ac:dyDescent="0.2">
      <c r="A11" s="3"/>
      <c r="B11" s="3"/>
      <c r="C11" s="3"/>
      <c r="D11" s="3"/>
      <c r="E11" s="3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A11" s="89" t="s">
        <v>59</v>
      </c>
      <c r="AB11" s="90">
        <f>MIN('MAIN Storage'!M4:M1003)</f>
        <v>73.508632104875289</v>
      </c>
      <c r="AC11" s="91">
        <f>AA8</f>
        <v>0</v>
      </c>
    </row>
    <row r="12" spans="1:29" x14ac:dyDescent="0.2">
      <c r="A12" s="3"/>
      <c r="B12" s="3"/>
      <c r="C12" s="3"/>
      <c r="D12" s="3"/>
      <c r="E12" s="3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A12" s="89" t="s">
        <v>60</v>
      </c>
      <c r="AB12" s="90">
        <f>MAX('MAIN Storage'!M4:M1003)</f>
        <v>155.69754180267114</v>
      </c>
      <c r="AC12" s="91">
        <f>AA8</f>
        <v>0</v>
      </c>
    </row>
    <row r="13" spans="1:29" ht="13.5" thickBot="1" x14ac:dyDescent="0.25">
      <c r="A13" s="3"/>
      <c r="B13" s="3"/>
      <c r="C13" s="3"/>
      <c r="D13" s="3"/>
      <c r="E13" s="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A13" s="92" t="s">
        <v>61</v>
      </c>
      <c r="AB13" s="81"/>
      <c r="AC13" s="93">
        <f>AA8</f>
        <v>0</v>
      </c>
    </row>
    <row r="14" spans="1:29" ht="13.5" thickBot="1" x14ac:dyDescent="0.25">
      <c r="A14" s="3"/>
      <c r="B14" s="3"/>
      <c r="C14" s="3"/>
      <c r="D14" s="3"/>
      <c r="E14" s="3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94"/>
      <c r="AB14" s="95"/>
      <c r="AC14" s="96"/>
    </row>
    <row r="15" spans="1:29" ht="15" customHeight="1" x14ac:dyDescent="0.2">
      <c r="A15" s="3"/>
      <c r="B15" s="3"/>
      <c r="C15" s="3"/>
      <c r="D15" s="3"/>
      <c r="E15" s="3"/>
      <c r="F15" s="147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97" t="s">
        <v>62</v>
      </c>
      <c r="AB15" s="98"/>
      <c r="AC15" s="99"/>
    </row>
    <row r="16" spans="1:29" x14ac:dyDescent="0.2">
      <c r="A16" s="3"/>
      <c r="B16" s="3"/>
      <c r="C16" s="3"/>
      <c r="D16" s="3"/>
      <c r="E16" s="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A16" s="89" t="s">
        <v>63</v>
      </c>
      <c r="AB16" s="95">
        <f>AVERAGE('MAIN Storage'!M4:M1003)</f>
        <v>95.436557149960592</v>
      </c>
      <c r="AC16" s="91">
        <f>AA8</f>
        <v>0</v>
      </c>
    </row>
    <row r="17" spans="1:31" x14ac:dyDescent="0.2">
      <c r="A17" s="3"/>
      <c r="B17" s="3"/>
      <c r="C17" s="3"/>
      <c r="D17" s="3"/>
      <c r="E17" s="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89" t="s">
        <v>64</v>
      </c>
      <c r="AB17" s="90">
        <f>STDEV('MAIN Storage'!M4:M1003)</f>
        <v>14.598416752500626</v>
      </c>
      <c r="AC17" s="91">
        <f>AA8</f>
        <v>0</v>
      </c>
      <c r="AD17" s="100"/>
    </row>
    <row r="18" spans="1:31" x14ac:dyDescent="0.2">
      <c r="A18" s="3"/>
      <c r="B18" s="3"/>
      <c r="C18" s="3"/>
      <c r="D18" s="3"/>
      <c r="E18" s="3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A18" s="89" t="s">
        <v>65</v>
      </c>
      <c r="AB18" s="101">
        <f>(2*(ShapeB-ShapeA)/(ShapeA+ShapeB+2))*((ShapeA+ShapeB+1)/(ShapeA*ShapeB))^0.5</f>
        <v>0.72935491347921266</v>
      </c>
      <c r="AC18" s="91"/>
    </row>
    <row r="19" spans="1:31" x14ac:dyDescent="0.2">
      <c r="A19" s="3"/>
      <c r="B19" s="3"/>
      <c r="C19" s="3"/>
      <c r="D19" s="3"/>
      <c r="E19" s="3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A19" s="89" t="s">
        <v>66</v>
      </c>
      <c r="AB19" s="102">
        <f>IF(Max&gt;Min,((Mean-Min)/(Max-Min))*((((Mean-Min)*(Max-Mean))/(StdDev^2))-1),0)</f>
        <v>1.3874715778578803</v>
      </c>
      <c r="AC19" s="103"/>
    </row>
    <row r="20" spans="1:31" ht="13.5" thickBot="1" x14ac:dyDescent="0.25">
      <c r="A20" s="3"/>
      <c r="B20" s="3"/>
      <c r="C20" s="3"/>
      <c r="D20" s="3"/>
      <c r="E20" s="3"/>
      <c r="F20" s="95"/>
      <c r="G20" s="148"/>
      <c r="H20" s="94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A20" s="92" t="s">
        <v>67</v>
      </c>
      <c r="AB20" s="104">
        <f>ShapeA*(Max-Mean)/(Mean-Min)</f>
        <v>3.8129646689076666</v>
      </c>
      <c r="AC20" s="105"/>
      <c r="AD20" s="100"/>
    </row>
    <row r="21" spans="1:31" x14ac:dyDescent="0.2">
      <c r="A21" s="3"/>
      <c r="B21" s="3"/>
      <c r="C21" s="3"/>
      <c r="D21" s="3"/>
      <c r="E21" s="3"/>
      <c r="F21" s="95"/>
      <c r="G21" s="148"/>
      <c r="H21" s="9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B21" s="106"/>
      <c r="AD21" s="100"/>
    </row>
    <row r="22" spans="1:31" x14ac:dyDescent="0.2">
      <c r="A22" s="3"/>
      <c r="B22" s="3"/>
      <c r="C22" s="3"/>
      <c r="D22" s="3"/>
      <c r="E22" s="3"/>
      <c r="F22" s="95"/>
      <c r="G22" s="148"/>
      <c r="H22" s="9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A22" s="265" t="s">
        <v>68</v>
      </c>
      <c r="AB22" s="266"/>
      <c r="AC22" s="267"/>
      <c r="AD22" s="100"/>
    </row>
    <row r="23" spans="1:31" x14ac:dyDescent="0.2">
      <c r="A23" s="3"/>
      <c r="B23" s="3"/>
      <c r="C23" s="3"/>
      <c r="D23" s="3"/>
      <c r="E23" s="3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A23" s="107" t="s">
        <v>69</v>
      </c>
      <c r="AB23" s="108"/>
      <c r="AC23" s="109" t="s">
        <v>70</v>
      </c>
      <c r="AD23" s="100"/>
    </row>
    <row r="24" spans="1:31" x14ac:dyDescent="0.2">
      <c r="A24" s="3"/>
      <c r="B24" s="3"/>
      <c r="C24" s="3"/>
      <c r="D24" s="3"/>
      <c r="E24" s="3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A24" s="107" t="s">
        <v>71</v>
      </c>
      <c r="AB24" s="108">
        <v>3.0997064113616943</v>
      </c>
      <c r="AC24" s="109" t="s">
        <v>70</v>
      </c>
      <c r="AD24" s="100"/>
    </row>
    <row r="25" spans="1:31" x14ac:dyDescent="0.2">
      <c r="A25" s="3"/>
      <c r="B25" s="3"/>
      <c r="C25" s="3"/>
      <c r="D25" s="3"/>
      <c r="E25" s="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A25" s="107" t="s">
        <v>72</v>
      </c>
      <c r="AB25" s="110">
        <v>1.4654255828720035</v>
      </c>
      <c r="AC25" s="109"/>
    </row>
    <row r="26" spans="1:31" x14ac:dyDescent="0.2">
      <c r="A26" s="3"/>
      <c r="B26" s="3"/>
      <c r="C26" s="3"/>
      <c r="D26" s="3"/>
      <c r="E26" s="3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A26" s="107" t="s">
        <v>73</v>
      </c>
      <c r="AB26" s="110">
        <v>14.737215687897011</v>
      </c>
      <c r="AC26" s="109"/>
    </row>
    <row r="27" spans="1:31" x14ac:dyDescent="0.2">
      <c r="A27" s="3"/>
      <c r="B27" s="3"/>
      <c r="C27" s="3"/>
      <c r="D27" s="3"/>
      <c r="E27" s="3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A27" s="107" t="s">
        <v>74</v>
      </c>
      <c r="AB27" s="110">
        <v>1272.6333366618439</v>
      </c>
      <c r="AC27" s="109"/>
    </row>
    <row r="28" spans="1:31" x14ac:dyDescent="0.2">
      <c r="A28" s="3"/>
      <c r="B28" s="3"/>
      <c r="C28" s="3"/>
      <c r="D28" s="3"/>
      <c r="E28" s="3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A28" s="107" t="s">
        <v>75</v>
      </c>
      <c r="AB28" s="111">
        <v>1.69697683277688E-3</v>
      </c>
      <c r="AC28" s="109"/>
    </row>
    <row r="29" spans="1:31" ht="6" customHeight="1" x14ac:dyDescent="0.2">
      <c r="A29" s="3"/>
      <c r="B29" s="3"/>
      <c r="C29" s="3"/>
      <c r="D29" s="3"/>
      <c r="E29" s="3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A29" s="112"/>
      <c r="AB29" s="113"/>
      <c r="AC29" s="114"/>
    </row>
    <row r="30" spans="1:31" ht="5.45" customHeight="1" x14ac:dyDescent="0.2">
      <c r="A30" s="3"/>
      <c r="B30" s="3"/>
      <c r="C30" s="3"/>
      <c r="D30" s="3"/>
      <c r="E30" s="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A30" s="115"/>
      <c r="AB30" s="116"/>
      <c r="AC30" s="114"/>
    </row>
    <row r="31" spans="1:31" ht="32.450000000000003" customHeight="1" x14ac:dyDescent="0.2">
      <c r="A31" s="3"/>
      <c r="B31" s="3"/>
      <c r="C31" s="3"/>
      <c r="D31" s="3"/>
      <c r="E31" s="3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A31" s="117" t="s">
        <v>76</v>
      </c>
      <c r="AB31" s="118" t="s">
        <v>77</v>
      </c>
      <c r="AC31" s="119" t="s">
        <v>78</v>
      </c>
      <c r="AE31" s="159" t="s">
        <v>99</v>
      </c>
    </row>
    <row r="32" spans="1:31" x14ac:dyDescent="0.2">
      <c r="A32" s="3"/>
      <c r="B32" s="3"/>
      <c r="C32" s="3"/>
      <c r="D32" s="3"/>
      <c r="E32" s="3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70">
        <v>1</v>
      </c>
      <c r="AA32" s="120">
        <f>Min</f>
        <v>73.508632104875289</v>
      </c>
      <c r="AB32" s="121">
        <f>AC33</f>
        <v>4.1000000000000002E-2</v>
      </c>
      <c r="AC32" s="157">
        <f>AE32/1000</f>
        <v>1E-3</v>
      </c>
      <c r="AE32" s="70">
        <f t="array" ref="AE32:AE62">FREQUENCY('MAIN Storage'!M4:M1003,AA32:AA63)</f>
        <v>1</v>
      </c>
    </row>
    <row r="33" spans="1:31" x14ac:dyDescent="0.2">
      <c r="A33" s="3"/>
      <c r="B33" s="3"/>
      <c r="C33" s="3"/>
      <c r="D33" s="3"/>
      <c r="E33" s="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70">
        <v>2</v>
      </c>
      <c r="AA33" s="120">
        <f t="shared" ref="AA33:AA60" si="0">+AA32+(($AA$62-$AA$32)/30)</f>
        <v>76.248262428135149</v>
      </c>
      <c r="AB33" s="121">
        <f t="shared" ref="AB33:AB60" si="1">+AC34-AC33</f>
        <v>6.5000000000000002E-2</v>
      </c>
      <c r="AC33" s="157">
        <f>SUM($AE$32:AE33)/1000</f>
        <v>4.1000000000000002E-2</v>
      </c>
      <c r="AE33" s="70">
        <v>40</v>
      </c>
    </row>
    <row r="34" spans="1:31" x14ac:dyDescent="0.2">
      <c r="A34" s="3"/>
      <c r="B34" s="3"/>
      <c r="C34" s="3"/>
      <c r="D34" s="3"/>
      <c r="E34" s="3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70">
        <v>3</v>
      </c>
      <c r="AA34" s="120">
        <f t="shared" si="0"/>
        <v>78.987892751395009</v>
      </c>
      <c r="AB34" s="121">
        <f t="shared" si="1"/>
        <v>7.6999999999999999E-2</v>
      </c>
      <c r="AC34" s="157">
        <f>SUM($AE$32:AE34)/1000</f>
        <v>0.106</v>
      </c>
      <c r="AE34" s="70">
        <v>65</v>
      </c>
    </row>
    <row r="35" spans="1:31" x14ac:dyDescent="0.2">
      <c r="A35" s="3"/>
      <c r="B35" s="3"/>
      <c r="C35" s="3"/>
      <c r="D35" s="3"/>
      <c r="E35" s="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70">
        <v>4</v>
      </c>
      <c r="AA35" s="120">
        <f t="shared" si="0"/>
        <v>81.727523074654869</v>
      </c>
      <c r="AB35" s="121">
        <f t="shared" si="1"/>
        <v>8.1000000000000016E-2</v>
      </c>
      <c r="AC35" s="157">
        <f>SUM($AE$32:AE35)/1000</f>
        <v>0.183</v>
      </c>
      <c r="AE35" s="70">
        <v>77</v>
      </c>
    </row>
    <row r="36" spans="1:31" x14ac:dyDescent="0.2">
      <c r="A36" s="3"/>
      <c r="B36" s="3"/>
      <c r="C36" s="3"/>
      <c r="D36" s="3"/>
      <c r="E36" s="3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70">
        <v>5</v>
      </c>
      <c r="AA36" s="120">
        <f t="shared" si="0"/>
        <v>84.467153397914728</v>
      </c>
      <c r="AB36" s="121">
        <f t="shared" si="1"/>
        <v>8.0999999999999961E-2</v>
      </c>
      <c r="AC36" s="157">
        <f>SUM($AE$32:AE36)/1000</f>
        <v>0.26400000000000001</v>
      </c>
      <c r="AE36" s="70">
        <v>81</v>
      </c>
    </row>
    <row r="37" spans="1:31" x14ac:dyDescent="0.2">
      <c r="A37" s="3"/>
      <c r="B37" s="3"/>
      <c r="C37" s="3"/>
      <c r="D37" s="3"/>
      <c r="E37" s="3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70">
        <v>6</v>
      </c>
      <c r="AA37" s="120">
        <f t="shared" si="0"/>
        <v>87.206783721174588</v>
      </c>
      <c r="AB37" s="121">
        <f t="shared" si="1"/>
        <v>7.9000000000000015E-2</v>
      </c>
      <c r="AC37" s="157">
        <f>SUM($AE$32:AE37)/1000</f>
        <v>0.34499999999999997</v>
      </c>
      <c r="AE37" s="70">
        <v>81</v>
      </c>
    </row>
    <row r="38" spans="1:31" x14ac:dyDescent="0.2">
      <c r="A38" s="3"/>
      <c r="B38" s="3"/>
      <c r="C38" s="3"/>
      <c r="D38" s="3"/>
      <c r="E38" s="3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70">
        <v>7</v>
      </c>
      <c r="AA38" s="120">
        <f t="shared" si="0"/>
        <v>89.946414044434448</v>
      </c>
      <c r="AB38" s="121">
        <f t="shared" si="1"/>
        <v>7.5000000000000011E-2</v>
      </c>
      <c r="AC38" s="157">
        <f>SUM($AE$32:AE38)/1000</f>
        <v>0.42399999999999999</v>
      </c>
      <c r="AE38" s="70">
        <v>79</v>
      </c>
    </row>
    <row r="39" spans="1:31" x14ac:dyDescent="0.2">
      <c r="A39" s="3"/>
      <c r="B39" s="3"/>
      <c r="C39" s="3"/>
      <c r="D39" s="3"/>
      <c r="E39" s="3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0">
        <v>8</v>
      </c>
      <c r="AA39" s="120">
        <f t="shared" si="0"/>
        <v>92.686044367694308</v>
      </c>
      <c r="AB39" s="121">
        <f t="shared" si="1"/>
        <v>6.899999999999995E-2</v>
      </c>
      <c r="AC39" s="157">
        <f>SUM($AE$32:AE39)/1000</f>
        <v>0.499</v>
      </c>
      <c r="AE39" s="70">
        <v>75</v>
      </c>
    </row>
    <row r="40" spans="1:31" x14ac:dyDescent="0.2">
      <c r="A40" s="3"/>
      <c r="B40" s="3"/>
      <c r="C40" s="3"/>
      <c r="D40" s="3"/>
      <c r="E40" s="3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70">
        <v>9</v>
      </c>
      <c r="AA40" s="120">
        <f t="shared" si="0"/>
        <v>95.425674690954168</v>
      </c>
      <c r="AB40" s="121">
        <f t="shared" si="1"/>
        <v>6.4000000000000057E-2</v>
      </c>
      <c r="AC40" s="157">
        <f>SUM($AE$32:AE40)/1000</f>
        <v>0.56799999999999995</v>
      </c>
      <c r="AE40" s="70">
        <v>69</v>
      </c>
    </row>
    <row r="41" spans="1:31" x14ac:dyDescent="0.2">
      <c r="A41" s="3"/>
      <c r="B41" s="3"/>
      <c r="C41" s="3"/>
      <c r="D41" s="3"/>
      <c r="E41" s="3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70">
        <v>10</v>
      </c>
      <c r="AA41" s="120">
        <f t="shared" si="0"/>
        <v>98.165305014214027</v>
      </c>
      <c r="AB41" s="121">
        <f t="shared" si="1"/>
        <v>5.699999999999994E-2</v>
      </c>
      <c r="AC41" s="157">
        <f>SUM($AE$32:AE41)/1000</f>
        <v>0.63200000000000001</v>
      </c>
      <c r="AE41" s="70">
        <v>64</v>
      </c>
    </row>
    <row r="42" spans="1:31" x14ac:dyDescent="0.2">
      <c r="A42" s="3"/>
      <c r="B42" s="3"/>
      <c r="C42" s="3"/>
      <c r="D42" s="3"/>
      <c r="E42" s="3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70">
        <v>11</v>
      </c>
      <c r="AA42" s="120">
        <f t="shared" si="0"/>
        <v>100.90493533747389</v>
      </c>
      <c r="AB42" s="121">
        <f t="shared" si="1"/>
        <v>5.1000000000000045E-2</v>
      </c>
      <c r="AC42" s="157">
        <f>SUM($AE$32:AE42)/1000</f>
        <v>0.68899999999999995</v>
      </c>
      <c r="AE42" s="70">
        <v>57</v>
      </c>
    </row>
    <row r="43" spans="1:31" x14ac:dyDescent="0.2">
      <c r="A43" s="3"/>
      <c r="B43" s="3"/>
      <c r="C43" s="3"/>
      <c r="D43" s="3"/>
      <c r="E43" s="3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70">
        <v>12</v>
      </c>
      <c r="AA43" s="120">
        <f t="shared" si="0"/>
        <v>103.64456566073375</v>
      </c>
      <c r="AB43" s="121">
        <f t="shared" si="1"/>
        <v>4.500000000000004E-2</v>
      </c>
      <c r="AC43" s="157">
        <f>SUM($AE$32:AE43)/1000</f>
        <v>0.74</v>
      </c>
      <c r="AE43" s="70">
        <v>51</v>
      </c>
    </row>
    <row r="44" spans="1:31" x14ac:dyDescent="0.2">
      <c r="A44" s="3"/>
      <c r="B44" s="3"/>
      <c r="C44" s="3"/>
      <c r="D44" s="3"/>
      <c r="E44" s="3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0">
        <v>13</v>
      </c>
      <c r="AA44" s="120">
        <f t="shared" si="0"/>
        <v>106.38419598399361</v>
      </c>
      <c r="AB44" s="121">
        <f t="shared" si="1"/>
        <v>3.8999999999999924E-2</v>
      </c>
      <c r="AC44" s="157">
        <f>SUM($AE$32:AE44)/1000</f>
        <v>0.78500000000000003</v>
      </c>
      <c r="AE44" s="70">
        <v>45</v>
      </c>
    </row>
    <row r="45" spans="1:31" x14ac:dyDescent="0.2">
      <c r="A45" s="3"/>
      <c r="B45" s="3"/>
      <c r="C45" s="3"/>
      <c r="D45" s="3"/>
      <c r="E45" s="3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70">
        <v>14</v>
      </c>
      <c r="AA45" s="120">
        <f t="shared" si="0"/>
        <v>109.12382630725347</v>
      </c>
      <c r="AB45" s="121">
        <f t="shared" si="1"/>
        <v>3.3000000000000029E-2</v>
      </c>
      <c r="AC45" s="157">
        <f>SUM($AE$32:AE45)/1000</f>
        <v>0.82399999999999995</v>
      </c>
      <c r="AE45" s="70">
        <v>39</v>
      </c>
    </row>
    <row r="46" spans="1:31" x14ac:dyDescent="0.2">
      <c r="A46" s="3"/>
      <c r="B46" s="3"/>
      <c r="C46" s="3"/>
      <c r="D46" s="3"/>
      <c r="E46" s="3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70">
        <v>15</v>
      </c>
      <c r="AA46" s="120">
        <f t="shared" si="0"/>
        <v>111.86345663051333</v>
      </c>
      <c r="AB46" s="121">
        <f t="shared" si="1"/>
        <v>2.9000000000000026E-2</v>
      </c>
      <c r="AC46" s="157">
        <f>SUM($AE$32:AE46)/1000</f>
        <v>0.85699999999999998</v>
      </c>
      <c r="AE46" s="70">
        <v>33</v>
      </c>
    </row>
    <row r="47" spans="1:31" x14ac:dyDescent="0.2">
      <c r="A47" s="3"/>
      <c r="B47" s="3"/>
      <c r="C47" s="3"/>
      <c r="D47" s="3"/>
      <c r="E47" s="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70">
        <v>16</v>
      </c>
      <c r="AA47" s="120">
        <f t="shared" si="0"/>
        <v>114.60308695377319</v>
      </c>
      <c r="AB47" s="121">
        <f t="shared" si="1"/>
        <v>2.4000000000000021E-2</v>
      </c>
      <c r="AC47" s="157">
        <f>SUM($AE$32:AE47)/1000</f>
        <v>0.88600000000000001</v>
      </c>
      <c r="AE47" s="70">
        <v>29</v>
      </c>
    </row>
    <row r="48" spans="1:31" x14ac:dyDescent="0.2">
      <c r="A48" s="3"/>
      <c r="B48" s="3"/>
      <c r="C48" s="3"/>
      <c r="D48" s="3"/>
      <c r="E48" s="3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70">
        <v>17</v>
      </c>
      <c r="AA48" s="120">
        <f t="shared" si="0"/>
        <v>117.34271727703305</v>
      </c>
      <c r="AB48" s="121">
        <f t="shared" si="1"/>
        <v>2.0000000000000018E-2</v>
      </c>
      <c r="AC48" s="157">
        <f>SUM($AE$32:AE48)/1000</f>
        <v>0.91</v>
      </c>
      <c r="AE48" s="70">
        <v>24</v>
      </c>
    </row>
    <row r="49" spans="1:31" x14ac:dyDescent="0.2">
      <c r="A49" s="3"/>
      <c r="B49" s="3"/>
      <c r="C49" s="3"/>
      <c r="D49" s="3"/>
      <c r="E49" s="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70">
        <v>18</v>
      </c>
      <c r="AA49" s="120">
        <f t="shared" si="0"/>
        <v>120.08234760029291</v>
      </c>
      <c r="AB49" s="121">
        <f t="shared" si="1"/>
        <v>1.6999999999999904E-2</v>
      </c>
      <c r="AC49" s="157">
        <f>SUM($AE$32:AE49)/1000</f>
        <v>0.93</v>
      </c>
      <c r="AE49" s="70">
        <v>20</v>
      </c>
    </row>
    <row r="50" spans="1:31" x14ac:dyDescent="0.2">
      <c r="A50" s="3"/>
      <c r="B50" s="3"/>
      <c r="C50" s="3"/>
      <c r="D50" s="3"/>
      <c r="E50" s="3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70">
        <v>19</v>
      </c>
      <c r="AA50" s="120">
        <f t="shared" si="0"/>
        <v>122.82197792355277</v>
      </c>
      <c r="AB50" s="121">
        <f t="shared" si="1"/>
        <v>1.3000000000000012E-2</v>
      </c>
      <c r="AC50" s="157">
        <f>SUM($AE$32:AE50)/1000</f>
        <v>0.94699999999999995</v>
      </c>
      <c r="AE50" s="70">
        <v>17</v>
      </c>
    </row>
    <row r="51" spans="1:31" x14ac:dyDescent="0.2">
      <c r="A51" s="3"/>
      <c r="B51" s="3"/>
      <c r="C51" s="3"/>
      <c r="D51" s="3"/>
      <c r="E51" s="3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0">
        <v>20</v>
      </c>
      <c r="AA51" s="120">
        <f t="shared" si="0"/>
        <v>125.56160824681263</v>
      </c>
      <c r="AB51" s="121">
        <f t="shared" si="1"/>
        <v>1.0000000000000009E-2</v>
      </c>
      <c r="AC51" s="157">
        <f>SUM($AE$32:AE51)/1000</f>
        <v>0.96</v>
      </c>
      <c r="AE51" s="70">
        <v>13</v>
      </c>
    </row>
    <row r="52" spans="1:31" ht="13.9" customHeight="1" x14ac:dyDescent="0.2">
      <c r="A52" s="3"/>
      <c r="B52" s="3"/>
      <c r="C52" s="3"/>
      <c r="D52" s="3"/>
      <c r="E52" s="3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70">
        <v>21</v>
      </c>
      <c r="AA52" s="120">
        <f t="shared" si="0"/>
        <v>128.30123857007248</v>
      </c>
      <c r="AB52" s="121">
        <f t="shared" si="1"/>
        <v>9.000000000000008E-3</v>
      </c>
      <c r="AC52" s="157">
        <f>SUM($AE$32:AE52)/1000</f>
        <v>0.97</v>
      </c>
      <c r="AE52" s="70">
        <v>10</v>
      </c>
    </row>
    <row r="53" spans="1:31" x14ac:dyDescent="0.2">
      <c r="A53" s="3"/>
      <c r="B53" s="3"/>
      <c r="C53" s="3"/>
      <c r="D53" s="3"/>
      <c r="E53" s="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70">
        <v>22</v>
      </c>
      <c r="AA53" s="120">
        <f t="shared" si="0"/>
        <v>131.04086889333234</v>
      </c>
      <c r="AB53" s="121">
        <f t="shared" si="1"/>
        <v>6.0000000000000053E-3</v>
      </c>
      <c r="AC53" s="157">
        <f>SUM($AE$32:AE53)/1000</f>
        <v>0.97899999999999998</v>
      </c>
      <c r="AE53" s="70">
        <v>9</v>
      </c>
    </row>
    <row r="54" spans="1:31" x14ac:dyDescent="0.2">
      <c r="A54" s="3"/>
      <c r="B54" s="3"/>
      <c r="C54" s="3"/>
      <c r="D54" s="3"/>
      <c r="E54" s="3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70">
        <v>23</v>
      </c>
      <c r="AA54" s="120">
        <f t="shared" si="0"/>
        <v>133.7804992165922</v>
      </c>
      <c r="AB54" s="121">
        <f t="shared" si="1"/>
        <v>5.0000000000000044E-3</v>
      </c>
      <c r="AC54" s="157">
        <f>SUM($AE$32:AE54)/1000</f>
        <v>0.98499999999999999</v>
      </c>
      <c r="AE54" s="70">
        <v>6</v>
      </c>
    </row>
    <row r="55" spans="1:31" x14ac:dyDescent="0.2">
      <c r="A55" s="3"/>
      <c r="B55" s="3"/>
      <c r="C55" s="3"/>
      <c r="D55" s="3"/>
      <c r="E55" s="3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70">
        <v>24</v>
      </c>
      <c r="AA55" s="120">
        <f t="shared" si="0"/>
        <v>136.52012953985206</v>
      </c>
      <c r="AB55" s="121">
        <f t="shared" si="1"/>
        <v>3.0000000000000027E-3</v>
      </c>
      <c r="AC55" s="157">
        <f>SUM($AE$32:AE55)/1000</f>
        <v>0.99</v>
      </c>
      <c r="AE55" s="70">
        <v>5</v>
      </c>
    </row>
    <row r="56" spans="1:31" x14ac:dyDescent="0.2">
      <c r="A56" s="3"/>
      <c r="B56" s="3"/>
      <c r="C56" s="3"/>
      <c r="D56" s="3"/>
      <c r="E56" s="3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70">
        <v>25</v>
      </c>
      <c r="AA56" s="120">
        <f t="shared" si="0"/>
        <v>139.25975986311192</v>
      </c>
      <c r="AB56" s="121">
        <f t="shared" si="1"/>
        <v>3.0000000000000027E-3</v>
      </c>
      <c r="AC56" s="157">
        <f>SUM($AE$32:AE56)/1000</f>
        <v>0.99299999999999999</v>
      </c>
      <c r="AE56" s="70">
        <v>3</v>
      </c>
    </row>
    <row r="57" spans="1:31" x14ac:dyDescent="0.2">
      <c r="A57" s="3"/>
      <c r="B57" s="3"/>
      <c r="C57" s="3"/>
      <c r="D57" s="3"/>
      <c r="E57" s="3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70">
        <v>26</v>
      </c>
      <c r="AA57" s="120">
        <f t="shared" si="0"/>
        <v>141.99939018637178</v>
      </c>
      <c r="AB57" s="121">
        <f t="shared" si="1"/>
        <v>1.0000000000000009E-3</v>
      </c>
      <c r="AC57" s="157">
        <f>SUM($AE$32:AE57)/1000</f>
        <v>0.996</v>
      </c>
      <c r="AE57" s="70">
        <v>3</v>
      </c>
    </row>
    <row r="58" spans="1:31" x14ac:dyDescent="0.2">
      <c r="A58" s="3"/>
      <c r="B58" s="3"/>
      <c r="C58" s="3"/>
      <c r="D58" s="3"/>
      <c r="E58" s="3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70">
        <v>27</v>
      </c>
      <c r="AA58" s="120">
        <f t="shared" si="0"/>
        <v>144.73902050963164</v>
      </c>
      <c r="AB58" s="121">
        <f t="shared" si="1"/>
        <v>1.0000000000000009E-3</v>
      </c>
      <c r="AC58" s="157">
        <f>SUM($AE$32:AE58)/1000</f>
        <v>0.997</v>
      </c>
      <c r="AE58" s="70">
        <v>1</v>
      </c>
    </row>
    <row r="59" spans="1:31" x14ac:dyDescent="0.2">
      <c r="A59" s="3"/>
      <c r="B59" s="3"/>
      <c r="C59" s="3"/>
      <c r="D59" s="3"/>
      <c r="E59" s="3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70">
        <v>28</v>
      </c>
      <c r="AA59" s="120">
        <f t="shared" si="0"/>
        <v>147.4786508328915</v>
      </c>
      <c r="AB59" s="121">
        <f t="shared" si="1"/>
        <v>1.0000000000000009E-3</v>
      </c>
      <c r="AC59" s="157">
        <f>SUM($AE$32:AE59)/1000</f>
        <v>0.998</v>
      </c>
      <c r="AE59" s="70">
        <v>1</v>
      </c>
    </row>
    <row r="60" spans="1:31" x14ac:dyDescent="0.2">
      <c r="A60" s="3"/>
      <c r="B60" s="3"/>
      <c r="C60" s="3"/>
      <c r="D60" s="3"/>
      <c r="E60" s="3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70">
        <v>29</v>
      </c>
      <c r="AA60" s="120">
        <f t="shared" si="0"/>
        <v>150.21828115615136</v>
      </c>
      <c r="AB60" s="121">
        <f t="shared" si="1"/>
        <v>0</v>
      </c>
      <c r="AC60" s="157">
        <f>SUM($AE$32:AE60)/1000</f>
        <v>0.999</v>
      </c>
      <c r="AE60" s="70">
        <v>1</v>
      </c>
    </row>
    <row r="61" spans="1:31" x14ac:dyDescent="0.2">
      <c r="A61" s="3"/>
      <c r="B61" s="3"/>
      <c r="C61" s="3"/>
      <c r="D61" s="3"/>
      <c r="E61" s="3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70">
        <v>30</v>
      </c>
      <c r="AA61" s="123">
        <f>IF(Interval+AA60&lt;=Max,AA60+Interval,IF(AA60&gt;Max,0,"stop"))</f>
        <v>152.56653571894552</v>
      </c>
      <c r="AB61" s="121">
        <f>+AC62-AC61-0.001</f>
        <v>0</v>
      </c>
      <c r="AC61" s="157">
        <f>SUM($AE$32:AE61)/1000</f>
        <v>0.999</v>
      </c>
      <c r="AE61" s="70">
        <v>0</v>
      </c>
    </row>
    <row r="62" spans="1:31" x14ac:dyDescent="0.2">
      <c r="A62" s="3"/>
      <c r="B62" s="3"/>
      <c r="C62" s="3"/>
      <c r="D62" s="3"/>
      <c r="E62" s="3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70">
        <v>31</v>
      </c>
      <c r="AA62" s="124">
        <f>Max</f>
        <v>155.69754180267114</v>
      </c>
      <c r="AB62" s="160">
        <v>1E-3</v>
      </c>
      <c r="AC62" s="158">
        <f>SUM($AE$32:AE62)/1000</f>
        <v>1</v>
      </c>
      <c r="AE62" s="70">
        <v>1</v>
      </c>
    </row>
    <row r="63" spans="1:31" ht="13.5" thickBot="1" x14ac:dyDescent="0.25">
      <c r="A63" s="3"/>
      <c r="B63" s="3"/>
      <c r="C63" s="3"/>
      <c r="D63" s="3"/>
      <c r="E63" s="3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AA63" s="126"/>
      <c r="AB63" s="127">
        <f>SUM(AB32:AB62)</f>
        <v>1</v>
      </c>
      <c r="AD63" s="127"/>
    </row>
    <row r="64" spans="1:31" ht="13.5" thickBot="1" x14ac:dyDescent="0.25">
      <c r="A64" s="3"/>
      <c r="B64" s="3"/>
      <c r="C64" s="3"/>
      <c r="D64" s="3"/>
      <c r="E64" s="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AA64" s="268" t="s">
        <v>79</v>
      </c>
      <c r="AB64" s="269"/>
      <c r="AC64" s="128">
        <f>AA8</f>
        <v>0</v>
      </c>
      <c r="AD64" s="129"/>
    </row>
    <row r="65" spans="1:30" x14ac:dyDescent="0.2">
      <c r="A65" s="3"/>
      <c r="B65" s="3"/>
      <c r="C65" s="3"/>
      <c r="D65" s="3"/>
      <c r="E65" s="3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AA65" s="261">
        <v>0.25</v>
      </c>
      <c r="AB65" s="262"/>
      <c r="AC65" s="130">
        <f>BETAINV(AA65,ShapeA,ShapeB,Min,Max)</f>
        <v>83.72959805818401</v>
      </c>
      <c r="AD65" s="129"/>
    </row>
    <row r="66" spans="1:30" x14ac:dyDescent="0.2">
      <c r="A66" s="3"/>
      <c r="B66" s="3"/>
      <c r="C66" s="3"/>
      <c r="D66" s="3"/>
      <c r="E66" s="3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AA66" s="261">
        <v>0.5</v>
      </c>
      <c r="AB66" s="262"/>
      <c r="AC66" s="130">
        <f>BETAINV(AA66,ShapeA,ShapeB,Min,Max)</f>
        <v>92.86144414941316</v>
      </c>
      <c r="AD66" s="129"/>
    </row>
    <row r="67" spans="1:30" x14ac:dyDescent="0.2">
      <c r="A67" s="3"/>
      <c r="B67" s="3"/>
      <c r="C67" s="3"/>
      <c r="D67" s="3"/>
      <c r="E67" s="3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AA67" s="261">
        <v>0.75</v>
      </c>
      <c r="AB67" s="262"/>
      <c r="AC67" s="130">
        <f>BETAINV(AA67,ShapeA,ShapeB,Min,Max)</f>
        <v>104.73915120296125</v>
      </c>
      <c r="AD67" s="129"/>
    </row>
    <row r="68" spans="1:30" x14ac:dyDescent="0.2">
      <c r="A68" s="3"/>
      <c r="B68" s="3"/>
      <c r="C68" s="3"/>
      <c r="D68" s="3"/>
      <c r="E68" s="3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AA68" s="261">
        <v>0.9</v>
      </c>
      <c r="AB68" s="262"/>
      <c r="AC68" s="130">
        <f>BETAINV(AA68,ShapeA,ShapeB,Min,Max)</f>
        <v>116.4615324784337</v>
      </c>
      <c r="AD68" s="129"/>
    </row>
    <row r="69" spans="1:30" ht="13.5" thickBot="1" x14ac:dyDescent="0.25">
      <c r="A69" s="3"/>
      <c r="B69" s="3"/>
      <c r="C69" s="3"/>
      <c r="D69" s="3"/>
      <c r="E69" s="3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AA69" s="263">
        <v>0.95</v>
      </c>
      <c r="AB69" s="264"/>
      <c r="AC69" s="131">
        <f>BETAINV(AA69,ShapeA,ShapeB,Min,Max)</f>
        <v>123.32475490801099</v>
      </c>
      <c r="AD69" s="129"/>
    </row>
    <row r="70" spans="1:30" ht="13.5" thickBot="1" x14ac:dyDescent="0.25">
      <c r="A70" s="3"/>
      <c r="B70" s="3"/>
      <c r="C70" s="3"/>
      <c r="D70" s="3"/>
      <c r="E70" s="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AA70" s="126"/>
      <c r="AC70" s="70"/>
      <c r="AD70" s="129"/>
    </row>
    <row r="71" spans="1:30" x14ac:dyDescent="0.2">
      <c r="A71" s="3"/>
      <c r="B71" s="3"/>
      <c r="C71" s="3"/>
      <c r="D71" s="3"/>
      <c r="E71" s="3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AA71" s="258" t="s">
        <v>80</v>
      </c>
      <c r="AB71" s="259"/>
      <c r="AC71" s="260"/>
      <c r="AD71" s="129"/>
    </row>
    <row r="72" spans="1:30" ht="25.5" x14ac:dyDescent="0.2">
      <c r="A72" s="3"/>
      <c r="B72" s="3"/>
      <c r="C72" s="3"/>
      <c r="D72" s="3"/>
      <c r="E72" s="3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AA72" s="132" t="s">
        <v>81</v>
      </c>
      <c r="AB72" s="133">
        <f>Mean+2*StdDev</f>
        <v>124.63339065496184</v>
      </c>
      <c r="AC72" s="134">
        <f>AA8</f>
        <v>0</v>
      </c>
      <c r="AD72" s="129"/>
    </row>
    <row r="73" spans="1:30" ht="26.25" thickBot="1" x14ac:dyDescent="0.25">
      <c r="A73" s="3"/>
      <c r="B73" s="3"/>
      <c r="C73" s="3"/>
      <c r="D73" s="3"/>
      <c r="E73" s="3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AA73" s="135" t="s">
        <v>82</v>
      </c>
      <c r="AB73" s="136">
        <f>Mean-2*StdDev</f>
        <v>66.239723644959341</v>
      </c>
      <c r="AC73" s="137">
        <f>AA8</f>
        <v>0</v>
      </c>
      <c r="AD73" s="129"/>
    </row>
    <row r="74" spans="1:30" x14ac:dyDescent="0.2">
      <c r="AA74" s="126"/>
      <c r="AB74" s="138"/>
      <c r="AD74" s="129"/>
    </row>
    <row r="75" spans="1:30" x14ac:dyDescent="0.2">
      <c r="AA75" s="126"/>
      <c r="AB75" s="138"/>
      <c r="AD75" s="129"/>
    </row>
    <row r="76" spans="1:30" x14ac:dyDescent="0.2">
      <c r="AA76" s="126"/>
      <c r="AB76" s="138"/>
      <c r="AD76" s="129"/>
    </row>
    <row r="77" spans="1:30" x14ac:dyDescent="0.2">
      <c r="AA77" s="126"/>
      <c r="AB77" s="138"/>
      <c r="AD77" s="129"/>
    </row>
    <row r="78" spans="1:30" x14ac:dyDescent="0.2">
      <c r="AA78" s="126"/>
      <c r="AB78" s="138"/>
      <c r="AD78" s="129"/>
    </row>
    <row r="79" spans="1:30" x14ac:dyDescent="0.2">
      <c r="AA79" s="126"/>
      <c r="AB79" s="138"/>
      <c r="AD79" s="129"/>
    </row>
    <row r="80" spans="1:30" x14ac:dyDescent="0.2">
      <c r="AA80" s="126"/>
      <c r="AB80" s="138"/>
      <c r="AD80" s="129"/>
    </row>
  </sheetData>
  <sheetProtection password="ECB2" sheet="1" objects="1" scenarios="1" selectLockedCells="1"/>
  <mergeCells count="9">
    <mergeCell ref="AA22:AC22"/>
    <mergeCell ref="AA64:AB64"/>
    <mergeCell ref="AA65:AB65"/>
    <mergeCell ref="B1:H2"/>
    <mergeCell ref="AA71:AC71"/>
    <mergeCell ref="AA66:AB66"/>
    <mergeCell ref="AA67:AB67"/>
    <mergeCell ref="AA68:AB68"/>
    <mergeCell ref="AA69:AB69"/>
  </mergeCells>
  <phoneticPr fontId="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80"/>
  <sheetViews>
    <sheetView workbookViewId="0">
      <selection activeCell="AB19" sqref="AB19"/>
    </sheetView>
  </sheetViews>
  <sheetFormatPr defaultColWidth="10.6640625" defaultRowHeight="12.75" x14ac:dyDescent="0.2"/>
  <cols>
    <col min="1" max="1" width="9.33203125" customWidth="1"/>
    <col min="2" max="2" width="13.83203125" customWidth="1"/>
    <col min="3" max="5" width="9.33203125" customWidth="1"/>
    <col min="6" max="6" width="13.33203125" style="70" customWidth="1"/>
    <col min="7" max="7" width="9.6640625" style="70" customWidth="1"/>
    <col min="8" max="8" width="14.83203125" style="70" customWidth="1"/>
    <col min="9" max="25" width="10.6640625" style="70" customWidth="1"/>
    <col min="26" max="26" width="5.1640625" style="70" customWidth="1"/>
    <col min="27" max="27" width="15.33203125" style="70" customWidth="1"/>
    <col min="28" max="28" width="13.5" style="70" customWidth="1"/>
    <col min="29" max="29" width="11.1640625" style="69" customWidth="1"/>
    <col min="30" max="30" width="4.33203125" style="70" customWidth="1"/>
    <col min="31" max="16384" width="10.6640625" style="70"/>
  </cols>
  <sheetData>
    <row r="1" spans="1:29" ht="25.5" customHeight="1" x14ac:dyDescent="0.35">
      <c r="A1" s="154"/>
      <c r="B1" s="257" t="s">
        <v>98</v>
      </c>
      <c r="C1" s="257"/>
      <c r="D1" s="257"/>
      <c r="E1" s="257"/>
      <c r="F1" s="257"/>
      <c r="G1" s="257"/>
      <c r="H1" s="257"/>
      <c r="I1" s="154"/>
      <c r="J1" s="154"/>
      <c r="K1" s="154"/>
      <c r="L1" s="154"/>
      <c r="M1" s="154"/>
      <c r="N1" s="154"/>
      <c r="O1" s="154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5" customHeight="1" thickBot="1" x14ac:dyDescent="0.35">
      <c r="A2" s="3"/>
      <c r="B2" s="257"/>
      <c r="C2" s="257"/>
      <c r="D2" s="257"/>
      <c r="E2" s="257"/>
      <c r="F2" s="257"/>
      <c r="G2" s="257"/>
      <c r="H2" s="257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AA2" s="67" t="s">
        <v>92</v>
      </c>
      <c r="AB2" s="68"/>
    </row>
    <row r="3" spans="1:29" ht="13.5" thickBot="1" x14ac:dyDescent="0.25">
      <c r="A3" s="3"/>
      <c r="B3" s="139" t="s">
        <v>85</v>
      </c>
      <c r="C3" s="140" t="s">
        <v>36</v>
      </c>
      <c r="D3" s="3"/>
      <c r="E3" s="153" t="s">
        <v>93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AA3" s="71"/>
    </row>
    <row r="4" spans="1:29" ht="12" customHeight="1" thickBot="1" x14ac:dyDescent="0.25">
      <c r="A4" s="3"/>
      <c r="B4" s="141" t="s">
        <v>63</v>
      </c>
      <c r="C4" s="142">
        <f>+Mean</f>
        <v>-491.23010951670489</v>
      </c>
      <c r="D4" s="3"/>
      <c r="E4" s="3"/>
      <c r="F4" s="146"/>
      <c r="G4" s="146"/>
      <c r="H4" s="146"/>
      <c r="I4" s="146"/>
      <c r="J4" s="146"/>
      <c r="K4" s="146"/>
      <c r="L4" s="146"/>
      <c r="M4" s="146"/>
      <c r="N4" s="155" t="s">
        <v>100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AA4" s="72"/>
      <c r="AB4" s="73" t="s">
        <v>57</v>
      </c>
      <c r="AC4" s="74" t="s">
        <v>31</v>
      </c>
    </row>
    <row r="5" spans="1:29" x14ac:dyDescent="0.2">
      <c r="A5" s="3"/>
      <c r="B5" s="143" t="s">
        <v>83</v>
      </c>
      <c r="C5" s="142">
        <f>+StdDev^2</f>
        <v>213.1137716796793</v>
      </c>
      <c r="D5" s="3"/>
      <c r="E5" s="3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AA5" s="75"/>
      <c r="AB5" s="76">
        <v>0.5</v>
      </c>
      <c r="AC5" s="77"/>
    </row>
    <row r="6" spans="1:29" ht="21.75" x14ac:dyDescent="0.2">
      <c r="A6" s="3"/>
      <c r="B6" s="143" t="s">
        <v>86</v>
      </c>
      <c r="C6" s="142">
        <f>+StdDev</f>
        <v>14.598416752500228</v>
      </c>
      <c r="D6" s="3"/>
      <c r="E6" s="153" t="s">
        <v>94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AA6" s="78"/>
      <c r="AB6" s="76">
        <v>0.5</v>
      </c>
      <c r="AC6" s="79"/>
    </row>
    <row r="7" spans="1:29" ht="21.75" x14ac:dyDescent="0.2">
      <c r="A7" s="3"/>
      <c r="B7" s="143" t="s">
        <v>84</v>
      </c>
      <c r="C7" s="142">
        <f>+C6/C4</f>
        <v>-2.9718082156777466E-2</v>
      </c>
      <c r="D7" s="3"/>
      <c r="E7" s="3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AA7" s="78"/>
      <c r="AB7" s="76">
        <v>0.25</v>
      </c>
      <c r="AC7" s="79"/>
    </row>
    <row r="8" spans="1:29" ht="13.5" thickBot="1" x14ac:dyDescent="0.25">
      <c r="A8" s="3"/>
      <c r="B8" s="143" t="s">
        <v>60</v>
      </c>
      <c r="C8" s="142">
        <f>+Max</f>
        <v>-430.96912486399549</v>
      </c>
      <c r="D8" s="3"/>
      <c r="E8" s="3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AA8" s="80"/>
      <c r="AB8" s="81">
        <f>(Max-Min)/35</f>
        <v>2.3482545627941653</v>
      </c>
      <c r="AC8" s="82" t="str">
        <f>IF(AA8="Days","Day",IF(AA8="Weeks","Week","Month"))</f>
        <v>Month</v>
      </c>
    </row>
    <row r="9" spans="1:29" ht="13.5" thickBot="1" x14ac:dyDescent="0.25">
      <c r="A9" s="3"/>
      <c r="B9" s="144" t="s">
        <v>59</v>
      </c>
      <c r="C9" s="145">
        <f>+Min</f>
        <v>-513.15803456179128</v>
      </c>
      <c r="D9" s="3"/>
      <c r="E9" s="3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AA9" s="83"/>
      <c r="AB9" s="84"/>
      <c r="AC9" s="85"/>
    </row>
    <row r="10" spans="1:29" x14ac:dyDescent="0.2">
      <c r="A10" s="3"/>
      <c r="B10" s="3"/>
      <c r="C10" s="3"/>
      <c r="D10" s="3"/>
      <c r="E10" s="3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AA10" s="86" t="s">
        <v>58</v>
      </c>
      <c r="AB10" s="87"/>
      <c r="AC10" s="88"/>
    </row>
    <row r="11" spans="1:29" x14ac:dyDescent="0.2">
      <c r="A11" s="3"/>
      <c r="B11" s="3"/>
      <c r="C11" s="3"/>
      <c r="D11" s="3"/>
      <c r="E11" s="3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AA11" s="89" t="s">
        <v>59</v>
      </c>
      <c r="AB11" s="90">
        <f>MIN('MAIN Storage'!N4:N1003)</f>
        <v>-513.15803456179128</v>
      </c>
      <c r="AC11" s="91">
        <f>AA8</f>
        <v>0</v>
      </c>
    </row>
    <row r="12" spans="1:29" x14ac:dyDescent="0.2">
      <c r="A12" s="3"/>
      <c r="B12" s="3"/>
      <c r="C12" s="3"/>
      <c r="D12" s="3"/>
      <c r="E12" s="3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AA12" s="89" t="s">
        <v>60</v>
      </c>
      <c r="AB12" s="90">
        <f>MAX('MAIN Storage'!N4:N1003)</f>
        <v>-430.96912486399549</v>
      </c>
      <c r="AC12" s="91">
        <f>AA8</f>
        <v>0</v>
      </c>
    </row>
    <row r="13" spans="1:29" ht="13.5" thickBot="1" x14ac:dyDescent="0.25">
      <c r="A13" s="3"/>
      <c r="B13" s="3"/>
      <c r="C13" s="3"/>
      <c r="D13" s="3"/>
      <c r="E13" s="3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AA13" s="92" t="s">
        <v>61</v>
      </c>
      <c r="AB13" s="81"/>
      <c r="AC13" s="93">
        <f>AA8</f>
        <v>0</v>
      </c>
    </row>
    <row r="14" spans="1:29" ht="13.5" thickBot="1" x14ac:dyDescent="0.25">
      <c r="A14" s="3"/>
      <c r="B14" s="3"/>
      <c r="C14" s="3"/>
      <c r="D14" s="3"/>
      <c r="E14" s="3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AA14" s="94"/>
      <c r="AB14" s="95"/>
      <c r="AC14" s="96"/>
    </row>
    <row r="15" spans="1:29" ht="15" customHeight="1" x14ac:dyDescent="0.2">
      <c r="A15" s="3"/>
      <c r="B15" s="3"/>
      <c r="C15" s="3"/>
      <c r="D15" s="3"/>
      <c r="E15" s="3"/>
      <c r="F15" s="147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AA15" s="97" t="s">
        <v>62</v>
      </c>
      <c r="AB15" s="98"/>
      <c r="AC15" s="99"/>
    </row>
    <row r="16" spans="1:29" x14ac:dyDescent="0.2">
      <c r="A16" s="3"/>
      <c r="B16" s="3"/>
      <c r="C16" s="3"/>
      <c r="D16" s="3"/>
      <c r="E16" s="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AA16" s="89" t="s">
        <v>63</v>
      </c>
      <c r="AB16" s="95">
        <f>AVERAGE('MAIN Storage'!N4:N1003)</f>
        <v>-491.23010951670489</v>
      </c>
      <c r="AC16" s="91">
        <f>AA8</f>
        <v>0</v>
      </c>
    </row>
    <row r="17" spans="1:31" x14ac:dyDescent="0.2">
      <c r="A17" s="3"/>
      <c r="B17" s="3"/>
      <c r="C17" s="3"/>
      <c r="D17" s="3"/>
      <c r="E17" s="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AA17" s="89" t="s">
        <v>64</v>
      </c>
      <c r="AB17" s="90">
        <f>STDEV('MAIN Storage'!N4:N1003)</f>
        <v>14.598416752500228</v>
      </c>
      <c r="AC17" s="91">
        <f>AA8</f>
        <v>0</v>
      </c>
      <c r="AD17" s="100"/>
    </row>
    <row r="18" spans="1:31" x14ac:dyDescent="0.2">
      <c r="A18" s="3"/>
      <c r="B18" s="3"/>
      <c r="C18" s="3"/>
      <c r="D18" s="3"/>
      <c r="E18" s="3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AA18" s="89" t="s">
        <v>65</v>
      </c>
      <c r="AB18" s="101">
        <f>(2*(ShapeB-ShapeA)/(ShapeA+ShapeB+2))*((ShapeA+ShapeB+1)/(ShapeA*ShapeB))^0.5</f>
        <v>0.72935491347913628</v>
      </c>
      <c r="AC18" s="91"/>
    </row>
    <row r="19" spans="1:31" x14ac:dyDescent="0.2">
      <c r="A19" s="3"/>
      <c r="B19" s="3"/>
      <c r="C19" s="3"/>
      <c r="D19" s="3"/>
      <c r="E19" s="3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AA19" s="89" t="s">
        <v>66</v>
      </c>
      <c r="AB19" s="102">
        <f>IF(Max&gt;Min,((Mean-Min)/(Max-Min))*((((Mean-Min)*(Max-Mean))/(StdDev^2))-1),0)</f>
        <v>1.3874715778580919</v>
      </c>
      <c r="AC19" s="103"/>
    </row>
    <row r="20" spans="1:31" ht="13.5" thickBot="1" x14ac:dyDescent="0.25">
      <c r="A20" s="3"/>
      <c r="B20" s="3"/>
      <c r="C20" s="3"/>
      <c r="D20" s="3"/>
      <c r="E20" s="3"/>
      <c r="F20" s="95"/>
      <c r="G20" s="148"/>
      <c r="H20" s="94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AA20" s="92" t="s">
        <v>67</v>
      </c>
      <c r="AB20" s="104">
        <f>ShapeA*(Max-Mean)/(Mean-Min)</f>
        <v>3.812964668907985</v>
      </c>
      <c r="AC20" s="105"/>
      <c r="AD20" s="100"/>
    </row>
    <row r="21" spans="1:31" x14ac:dyDescent="0.2">
      <c r="A21" s="3"/>
      <c r="B21" s="3"/>
      <c r="C21" s="3"/>
      <c r="D21" s="3"/>
      <c r="E21" s="3"/>
      <c r="F21" s="95"/>
      <c r="G21" s="148"/>
      <c r="H21" s="9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AB21" s="106"/>
      <c r="AD21" s="100"/>
    </row>
    <row r="22" spans="1:31" x14ac:dyDescent="0.2">
      <c r="A22" s="3"/>
      <c r="B22" s="3"/>
      <c r="C22" s="3"/>
      <c r="D22" s="3"/>
      <c r="E22" s="3"/>
      <c r="F22" s="95"/>
      <c r="G22" s="148"/>
      <c r="H22" s="9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AA22" s="265" t="s">
        <v>68</v>
      </c>
      <c r="AB22" s="266"/>
      <c r="AC22" s="267"/>
      <c r="AD22" s="100"/>
    </row>
    <row r="23" spans="1:31" x14ac:dyDescent="0.2">
      <c r="A23" s="3"/>
      <c r="B23" s="3"/>
      <c r="C23" s="3"/>
      <c r="D23" s="3"/>
      <c r="E23" s="3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AA23" s="107" t="s">
        <v>69</v>
      </c>
      <c r="AB23" s="108"/>
      <c r="AC23" s="109" t="s">
        <v>70</v>
      </c>
      <c r="AD23" s="100"/>
    </row>
    <row r="24" spans="1:31" x14ac:dyDescent="0.2">
      <c r="A24" s="3"/>
      <c r="B24" s="3"/>
      <c r="C24" s="3"/>
      <c r="D24" s="3"/>
      <c r="E24" s="3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AA24" s="107" t="s">
        <v>71</v>
      </c>
      <c r="AB24" s="108">
        <v>3.0997064113616943</v>
      </c>
      <c r="AC24" s="109" t="s">
        <v>70</v>
      </c>
      <c r="AD24" s="100"/>
    </row>
    <row r="25" spans="1:31" x14ac:dyDescent="0.2">
      <c r="A25" s="3"/>
      <c r="B25" s="3"/>
      <c r="C25" s="3"/>
      <c r="D25" s="3"/>
      <c r="E25" s="3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AA25" s="107" t="s">
        <v>72</v>
      </c>
      <c r="AB25" s="110">
        <v>1.4654255828720035</v>
      </c>
      <c r="AC25" s="109"/>
    </row>
    <row r="26" spans="1:31" x14ac:dyDescent="0.2">
      <c r="A26" s="3"/>
      <c r="B26" s="3"/>
      <c r="C26" s="3"/>
      <c r="D26" s="3"/>
      <c r="E26" s="3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AA26" s="107" t="s">
        <v>73</v>
      </c>
      <c r="AB26" s="110">
        <v>14.737215687897011</v>
      </c>
      <c r="AC26" s="109"/>
    </row>
    <row r="27" spans="1:31" x14ac:dyDescent="0.2">
      <c r="A27" s="3"/>
      <c r="B27" s="3"/>
      <c r="C27" s="3"/>
      <c r="D27" s="3"/>
      <c r="E27" s="3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AA27" s="107" t="s">
        <v>74</v>
      </c>
      <c r="AB27" s="110">
        <v>1272.6333366618439</v>
      </c>
      <c r="AC27" s="109"/>
    </row>
    <row r="28" spans="1:31" x14ac:dyDescent="0.2">
      <c r="A28" s="3"/>
      <c r="B28" s="3"/>
      <c r="C28" s="3"/>
      <c r="D28" s="3"/>
      <c r="E28" s="3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AA28" s="107" t="s">
        <v>75</v>
      </c>
      <c r="AB28" s="111">
        <v>1.69697683277688E-3</v>
      </c>
      <c r="AC28" s="109"/>
    </row>
    <row r="29" spans="1:31" ht="6" customHeight="1" x14ac:dyDescent="0.2">
      <c r="A29" s="3"/>
      <c r="B29" s="3"/>
      <c r="C29" s="3"/>
      <c r="D29" s="3"/>
      <c r="E29" s="3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AA29" s="112"/>
      <c r="AB29" s="113"/>
      <c r="AC29" s="114"/>
    </row>
    <row r="30" spans="1:31" ht="5.45" customHeight="1" x14ac:dyDescent="0.2">
      <c r="A30" s="3"/>
      <c r="B30" s="3"/>
      <c r="C30" s="3"/>
      <c r="D30" s="3"/>
      <c r="E30" s="3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AA30" s="115"/>
      <c r="AB30" s="116"/>
      <c r="AC30" s="114"/>
    </row>
    <row r="31" spans="1:31" ht="32.450000000000003" customHeight="1" x14ac:dyDescent="0.2">
      <c r="A31" s="3"/>
      <c r="B31" s="3"/>
      <c r="C31" s="3"/>
      <c r="D31" s="3"/>
      <c r="E31" s="3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AA31" s="117" t="s">
        <v>76</v>
      </c>
      <c r="AB31" s="118" t="s">
        <v>77</v>
      </c>
      <c r="AC31" s="119" t="s">
        <v>78</v>
      </c>
      <c r="AE31" s="159" t="s">
        <v>99</v>
      </c>
    </row>
    <row r="32" spans="1:31" x14ac:dyDescent="0.2">
      <c r="A32" s="3"/>
      <c r="B32" s="3"/>
      <c r="C32" s="3"/>
      <c r="D32" s="3"/>
      <c r="E32" s="3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70">
        <v>1</v>
      </c>
      <c r="AA32" s="120">
        <f>Min</f>
        <v>-513.15803456179128</v>
      </c>
      <c r="AB32" s="121">
        <f>AC33</f>
        <v>4.1000000000000002E-2</v>
      </c>
      <c r="AC32" s="157">
        <f>AE32/1000</f>
        <v>1E-3</v>
      </c>
      <c r="AE32" s="70">
        <f t="array" ref="AE32:AE62">FREQUENCY('MAIN Storage'!N4:N1003,AA32:AA63)</f>
        <v>1</v>
      </c>
    </row>
    <row r="33" spans="1:31" x14ac:dyDescent="0.2">
      <c r="A33" s="3"/>
      <c r="B33" s="3"/>
      <c r="C33" s="3"/>
      <c r="D33" s="3"/>
      <c r="E33" s="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70">
        <v>2</v>
      </c>
      <c r="AA33" s="120">
        <f t="shared" ref="AA33:AA60" si="0">+AA32+(($AA$62-$AA$32)/30)</f>
        <v>-510.41840423853142</v>
      </c>
      <c r="AB33" s="121">
        <f t="shared" ref="AB33:AB60" si="1">+AC34-AC33</f>
        <v>6.5000000000000002E-2</v>
      </c>
      <c r="AC33" s="157">
        <f>SUM($AE$32:AE33)/1000</f>
        <v>4.1000000000000002E-2</v>
      </c>
      <c r="AE33" s="70">
        <v>40</v>
      </c>
    </row>
    <row r="34" spans="1:31" x14ac:dyDescent="0.2">
      <c r="A34" s="3"/>
      <c r="B34" s="3"/>
      <c r="C34" s="3"/>
      <c r="D34" s="3"/>
      <c r="E34" s="3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70">
        <v>3</v>
      </c>
      <c r="AA34" s="120">
        <f t="shared" si="0"/>
        <v>-507.67877391527156</v>
      </c>
      <c r="AB34" s="121">
        <f t="shared" si="1"/>
        <v>7.6999999999999999E-2</v>
      </c>
      <c r="AC34" s="157">
        <f>SUM($AE$32:AE34)/1000</f>
        <v>0.106</v>
      </c>
      <c r="AE34" s="70">
        <v>65</v>
      </c>
    </row>
    <row r="35" spans="1:31" x14ac:dyDescent="0.2">
      <c r="A35" s="3"/>
      <c r="B35" s="3"/>
      <c r="C35" s="3"/>
      <c r="D35" s="3"/>
      <c r="E35" s="3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70">
        <v>4</v>
      </c>
      <c r="AA35" s="120">
        <f t="shared" si="0"/>
        <v>-504.9391435920117</v>
      </c>
      <c r="AB35" s="121">
        <f t="shared" si="1"/>
        <v>8.1000000000000016E-2</v>
      </c>
      <c r="AC35" s="157">
        <f>SUM($AE$32:AE35)/1000</f>
        <v>0.183</v>
      </c>
      <c r="AE35" s="70">
        <v>77</v>
      </c>
    </row>
    <row r="36" spans="1:31" x14ac:dyDescent="0.2">
      <c r="A36" s="3"/>
      <c r="B36" s="3"/>
      <c r="C36" s="3"/>
      <c r="D36" s="3"/>
      <c r="E36" s="3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70">
        <v>5</v>
      </c>
      <c r="AA36" s="120">
        <f t="shared" si="0"/>
        <v>-502.19951326875184</v>
      </c>
      <c r="AB36" s="121">
        <f t="shared" si="1"/>
        <v>8.0999999999999961E-2</v>
      </c>
      <c r="AC36" s="157">
        <f>SUM($AE$32:AE36)/1000</f>
        <v>0.26400000000000001</v>
      </c>
      <c r="AE36" s="70">
        <v>81</v>
      </c>
    </row>
    <row r="37" spans="1:31" x14ac:dyDescent="0.2">
      <c r="A37" s="3"/>
      <c r="B37" s="3"/>
      <c r="C37" s="3"/>
      <c r="D37" s="3"/>
      <c r="E37" s="3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70">
        <v>6</v>
      </c>
      <c r="AA37" s="120">
        <f t="shared" si="0"/>
        <v>-499.45988294549198</v>
      </c>
      <c r="AB37" s="121">
        <f t="shared" si="1"/>
        <v>7.9000000000000015E-2</v>
      </c>
      <c r="AC37" s="157">
        <f>SUM($AE$32:AE37)/1000</f>
        <v>0.34499999999999997</v>
      </c>
      <c r="AE37" s="70">
        <v>81</v>
      </c>
    </row>
    <row r="38" spans="1:31" x14ac:dyDescent="0.2">
      <c r="A38" s="3"/>
      <c r="B38" s="3"/>
      <c r="C38" s="3"/>
      <c r="D38" s="3"/>
      <c r="E38" s="3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70">
        <v>7</v>
      </c>
      <c r="AA38" s="120">
        <f t="shared" si="0"/>
        <v>-496.72025262223212</v>
      </c>
      <c r="AB38" s="121">
        <f t="shared" si="1"/>
        <v>7.5000000000000011E-2</v>
      </c>
      <c r="AC38" s="157">
        <f>SUM($AE$32:AE38)/1000</f>
        <v>0.42399999999999999</v>
      </c>
      <c r="AE38" s="70">
        <v>79</v>
      </c>
    </row>
    <row r="39" spans="1:31" x14ac:dyDescent="0.2">
      <c r="A39" s="3"/>
      <c r="B39" s="3"/>
      <c r="C39" s="3"/>
      <c r="D39" s="3"/>
      <c r="E39" s="3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70">
        <v>8</v>
      </c>
      <c r="AA39" s="120">
        <f t="shared" si="0"/>
        <v>-493.98062229897226</v>
      </c>
      <c r="AB39" s="121">
        <f t="shared" si="1"/>
        <v>6.899999999999995E-2</v>
      </c>
      <c r="AC39" s="157">
        <f>SUM($AE$32:AE39)/1000</f>
        <v>0.499</v>
      </c>
      <c r="AE39" s="70">
        <v>75</v>
      </c>
    </row>
    <row r="40" spans="1:31" x14ac:dyDescent="0.2">
      <c r="A40" s="3"/>
      <c r="B40" s="3"/>
      <c r="C40" s="3"/>
      <c r="D40" s="3"/>
      <c r="E40" s="3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70">
        <v>9</v>
      </c>
      <c r="AA40" s="120">
        <f t="shared" si="0"/>
        <v>-491.2409919757124</v>
      </c>
      <c r="AB40" s="121">
        <f t="shared" si="1"/>
        <v>6.4000000000000057E-2</v>
      </c>
      <c r="AC40" s="157">
        <f>SUM($AE$32:AE40)/1000</f>
        <v>0.56799999999999995</v>
      </c>
      <c r="AE40" s="70">
        <v>69</v>
      </c>
    </row>
    <row r="41" spans="1:31" x14ac:dyDescent="0.2">
      <c r="A41" s="3"/>
      <c r="B41" s="3"/>
      <c r="C41" s="3"/>
      <c r="D41" s="3"/>
      <c r="E41" s="3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70">
        <v>10</v>
      </c>
      <c r="AA41" s="120">
        <f t="shared" si="0"/>
        <v>-488.50136165245254</v>
      </c>
      <c r="AB41" s="121">
        <f t="shared" si="1"/>
        <v>5.699999999999994E-2</v>
      </c>
      <c r="AC41" s="157">
        <f>SUM($AE$32:AE41)/1000</f>
        <v>0.63200000000000001</v>
      </c>
      <c r="AE41" s="70">
        <v>64</v>
      </c>
    </row>
    <row r="42" spans="1:31" x14ac:dyDescent="0.2">
      <c r="A42" s="3"/>
      <c r="B42" s="3"/>
      <c r="C42" s="3"/>
      <c r="D42" s="3"/>
      <c r="E42" s="3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70">
        <v>11</v>
      </c>
      <c r="AA42" s="120">
        <f t="shared" si="0"/>
        <v>-485.76173132919268</v>
      </c>
      <c r="AB42" s="121">
        <f t="shared" si="1"/>
        <v>5.1000000000000045E-2</v>
      </c>
      <c r="AC42" s="157">
        <f>SUM($AE$32:AE42)/1000</f>
        <v>0.68899999999999995</v>
      </c>
      <c r="AE42" s="70">
        <v>57</v>
      </c>
    </row>
    <row r="43" spans="1:31" x14ac:dyDescent="0.2">
      <c r="A43" s="3"/>
      <c r="B43" s="3"/>
      <c r="C43" s="3"/>
      <c r="D43" s="3"/>
      <c r="E43" s="3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70">
        <v>12</v>
      </c>
      <c r="AA43" s="120">
        <f t="shared" si="0"/>
        <v>-483.02210100593283</v>
      </c>
      <c r="AB43" s="121">
        <f t="shared" si="1"/>
        <v>4.500000000000004E-2</v>
      </c>
      <c r="AC43" s="157">
        <f>SUM($AE$32:AE43)/1000</f>
        <v>0.74</v>
      </c>
      <c r="AE43" s="70">
        <v>51</v>
      </c>
    </row>
    <row r="44" spans="1:31" x14ac:dyDescent="0.2">
      <c r="A44" s="3"/>
      <c r="B44" s="3"/>
      <c r="C44" s="3"/>
      <c r="D44" s="3"/>
      <c r="E44" s="3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0">
        <v>13</v>
      </c>
      <c r="AA44" s="120">
        <f t="shared" si="0"/>
        <v>-480.28247068267297</v>
      </c>
      <c r="AB44" s="121">
        <f t="shared" si="1"/>
        <v>3.8999999999999924E-2</v>
      </c>
      <c r="AC44" s="157">
        <f>SUM($AE$32:AE44)/1000</f>
        <v>0.78500000000000003</v>
      </c>
      <c r="AE44" s="70">
        <v>45</v>
      </c>
    </row>
    <row r="45" spans="1:31" x14ac:dyDescent="0.2">
      <c r="A45" s="3"/>
      <c r="B45" s="3"/>
      <c r="C45" s="3"/>
      <c r="D45" s="3"/>
      <c r="E45" s="3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70">
        <v>14</v>
      </c>
      <c r="AA45" s="120">
        <f t="shared" si="0"/>
        <v>-477.54284035941311</v>
      </c>
      <c r="AB45" s="121">
        <f t="shared" si="1"/>
        <v>3.3000000000000029E-2</v>
      </c>
      <c r="AC45" s="157">
        <f>SUM($AE$32:AE45)/1000</f>
        <v>0.82399999999999995</v>
      </c>
      <c r="AE45" s="70">
        <v>39</v>
      </c>
    </row>
    <row r="46" spans="1:31" x14ac:dyDescent="0.2">
      <c r="A46" s="3"/>
      <c r="B46" s="3"/>
      <c r="C46" s="3"/>
      <c r="D46" s="3"/>
      <c r="E46" s="3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70">
        <v>15</v>
      </c>
      <c r="AA46" s="120">
        <f t="shared" si="0"/>
        <v>-474.80321003615325</v>
      </c>
      <c r="AB46" s="121">
        <f t="shared" si="1"/>
        <v>2.9000000000000026E-2</v>
      </c>
      <c r="AC46" s="157">
        <f>SUM($AE$32:AE46)/1000</f>
        <v>0.85699999999999998</v>
      </c>
      <c r="AE46" s="70">
        <v>33</v>
      </c>
    </row>
    <row r="47" spans="1:31" x14ac:dyDescent="0.2">
      <c r="A47" s="3"/>
      <c r="B47" s="3"/>
      <c r="C47" s="3"/>
      <c r="D47" s="3"/>
      <c r="E47" s="3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70">
        <v>16</v>
      </c>
      <c r="AA47" s="120">
        <f t="shared" si="0"/>
        <v>-472.06357971289339</v>
      </c>
      <c r="AB47" s="121">
        <f t="shared" si="1"/>
        <v>2.4000000000000021E-2</v>
      </c>
      <c r="AC47" s="157">
        <f>SUM($AE$32:AE47)/1000</f>
        <v>0.88600000000000001</v>
      </c>
      <c r="AE47" s="70">
        <v>29</v>
      </c>
    </row>
    <row r="48" spans="1:31" x14ac:dyDescent="0.2">
      <c r="A48" s="3"/>
      <c r="B48" s="3"/>
      <c r="C48" s="3"/>
      <c r="D48" s="3"/>
      <c r="E48" s="3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70">
        <v>17</v>
      </c>
      <c r="AA48" s="120">
        <f t="shared" si="0"/>
        <v>-469.32394938963353</v>
      </c>
      <c r="AB48" s="121">
        <f t="shared" si="1"/>
        <v>2.0000000000000018E-2</v>
      </c>
      <c r="AC48" s="157">
        <f>SUM($AE$32:AE48)/1000</f>
        <v>0.91</v>
      </c>
      <c r="AE48" s="70">
        <v>24</v>
      </c>
    </row>
    <row r="49" spans="1:31" x14ac:dyDescent="0.2">
      <c r="A49" s="3"/>
      <c r="B49" s="3"/>
      <c r="C49" s="3"/>
      <c r="D49" s="3"/>
      <c r="E49" s="3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70">
        <v>18</v>
      </c>
      <c r="AA49" s="120">
        <f t="shared" si="0"/>
        <v>-466.58431906637367</v>
      </c>
      <c r="AB49" s="121">
        <f t="shared" si="1"/>
        <v>1.6999999999999904E-2</v>
      </c>
      <c r="AC49" s="157">
        <f>SUM($AE$32:AE49)/1000</f>
        <v>0.93</v>
      </c>
      <c r="AE49" s="70">
        <v>20</v>
      </c>
    </row>
    <row r="50" spans="1:31" x14ac:dyDescent="0.2">
      <c r="A50" s="3"/>
      <c r="B50" s="3"/>
      <c r="C50" s="3"/>
      <c r="D50" s="3"/>
      <c r="E50" s="3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70">
        <v>19</v>
      </c>
      <c r="AA50" s="120">
        <f t="shared" si="0"/>
        <v>-463.84468874311381</v>
      </c>
      <c r="AB50" s="121">
        <f t="shared" si="1"/>
        <v>1.3000000000000012E-2</v>
      </c>
      <c r="AC50" s="157">
        <f>SUM($AE$32:AE50)/1000</f>
        <v>0.94699999999999995</v>
      </c>
      <c r="AE50" s="70">
        <v>17</v>
      </c>
    </row>
    <row r="51" spans="1:31" x14ac:dyDescent="0.2">
      <c r="A51" s="3"/>
      <c r="B51" s="3"/>
      <c r="C51" s="3"/>
      <c r="D51" s="3"/>
      <c r="E51" s="3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0">
        <v>20</v>
      </c>
      <c r="AA51" s="120">
        <f t="shared" si="0"/>
        <v>-461.10505841985395</v>
      </c>
      <c r="AB51" s="121">
        <f t="shared" si="1"/>
        <v>1.0000000000000009E-2</v>
      </c>
      <c r="AC51" s="157">
        <f>SUM($AE$32:AE51)/1000</f>
        <v>0.96</v>
      </c>
      <c r="AE51" s="70">
        <v>13</v>
      </c>
    </row>
    <row r="52" spans="1:31" ht="13.9" customHeight="1" x14ac:dyDescent="0.2">
      <c r="A52" s="3"/>
      <c r="B52" s="3"/>
      <c r="C52" s="3"/>
      <c r="D52" s="3"/>
      <c r="E52" s="3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70">
        <v>21</v>
      </c>
      <c r="AA52" s="120">
        <f t="shared" si="0"/>
        <v>-458.36542809659409</v>
      </c>
      <c r="AB52" s="121">
        <f t="shared" si="1"/>
        <v>9.000000000000008E-3</v>
      </c>
      <c r="AC52" s="157">
        <f>SUM($AE$32:AE52)/1000</f>
        <v>0.97</v>
      </c>
      <c r="AE52" s="70">
        <v>10</v>
      </c>
    </row>
    <row r="53" spans="1:31" x14ac:dyDescent="0.2">
      <c r="A53" s="3"/>
      <c r="B53" s="3"/>
      <c r="C53" s="3"/>
      <c r="D53" s="3"/>
      <c r="E53" s="3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70">
        <v>22</v>
      </c>
      <c r="AA53" s="120">
        <f t="shared" si="0"/>
        <v>-455.62579777333423</v>
      </c>
      <c r="AB53" s="121">
        <f t="shared" si="1"/>
        <v>6.0000000000000053E-3</v>
      </c>
      <c r="AC53" s="157">
        <f>SUM($AE$32:AE53)/1000</f>
        <v>0.97899999999999998</v>
      </c>
      <c r="AE53" s="70">
        <v>9</v>
      </c>
    </row>
    <row r="54" spans="1:31" x14ac:dyDescent="0.2">
      <c r="A54" s="3"/>
      <c r="B54" s="3"/>
      <c r="C54" s="3"/>
      <c r="D54" s="3"/>
      <c r="E54" s="3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70">
        <v>23</v>
      </c>
      <c r="AA54" s="120">
        <f t="shared" si="0"/>
        <v>-452.88616745007437</v>
      </c>
      <c r="AB54" s="121">
        <f t="shared" si="1"/>
        <v>5.0000000000000044E-3</v>
      </c>
      <c r="AC54" s="157">
        <f>SUM($AE$32:AE54)/1000</f>
        <v>0.98499999999999999</v>
      </c>
      <c r="AE54" s="70">
        <v>6</v>
      </c>
    </row>
    <row r="55" spans="1:31" x14ac:dyDescent="0.2">
      <c r="A55" s="3"/>
      <c r="B55" s="3"/>
      <c r="C55" s="3"/>
      <c r="D55" s="3"/>
      <c r="E55" s="3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70">
        <v>24</v>
      </c>
      <c r="AA55" s="120">
        <f t="shared" si="0"/>
        <v>-450.14653712681451</v>
      </c>
      <c r="AB55" s="121">
        <f t="shared" si="1"/>
        <v>3.0000000000000027E-3</v>
      </c>
      <c r="AC55" s="157">
        <f>SUM($AE$32:AE55)/1000</f>
        <v>0.99</v>
      </c>
      <c r="AE55" s="70">
        <v>5</v>
      </c>
    </row>
    <row r="56" spans="1:31" x14ac:dyDescent="0.2">
      <c r="A56" s="3"/>
      <c r="B56" s="3"/>
      <c r="C56" s="3"/>
      <c r="D56" s="3"/>
      <c r="E56" s="3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70">
        <v>25</v>
      </c>
      <c r="AA56" s="120">
        <f t="shared" si="0"/>
        <v>-447.40690680355465</v>
      </c>
      <c r="AB56" s="121">
        <f t="shared" si="1"/>
        <v>3.0000000000000027E-3</v>
      </c>
      <c r="AC56" s="157">
        <f>SUM($AE$32:AE56)/1000</f>
        <v>0.99299999999999999</v>
      </c>
      <c r="AE56" s="70">
        <v>3</v>
      </c>
    </row>
    <row r="57" spans="1:31" x14ac:dyDescent="0.2">
      <c r="A57" s="3"/>
      <c r="B57" s="3"/>
      <c r="C57" s="3"/>
      <c r="D57" s="3"/>
      <c r="E57" s="3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70">
        <v>26</v>
      </c>
      <c r="AA57" s="120">
        <f t="shared" si="0"/>
        <v>-444.66727648029479</v>
      </c>
      <c r="AB57" s="121">
        <f t="shared" si="1"/>
        <v>1.0000000000000009E-3</v>
      </c>
      <c r="AC57" s="157">
        <f>SUM($AE$32:AE57)/1000</f>
        <v>0.996</v>
      </c>
      <c r="AE57" s="70">
        <v>3</v>
      </c>
    </row>
    <row r="58" spans="1:31" x14ac:dyDescent="0.2">
      <c r="A58" s="3"/>
      <c r="B58" s="3"/>
      <c r="C58" s="3"/>
      <c r="D58" s="3"/>
      <c r="E58" s="3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70">
        <v>27</v>
      </c>
      <c r="AA58" s="120">
        <f t="shared" si="0"/>
        <v>-441.92764615703493</v>
      </c>
      <c r="AB58" s="121">
        <f t="shared" si="1"/>
        <v>1.0000000000000009E-3</v>
      </c>
      <c r="AC58" s="157">
        <f>SUM($AE$32:AE58)/1000</f>
        <v>0.997</v>
      </c>
      <c r="AE58" s="70">
        <v>1</v>
      </c>
    </row>
    <row r="59" spans="1:31" x14ac:dyDescent="0.2">
      <c r="A59" s="3"/>
      <c r="B59" s="3"/>
      <c r="C59" s="3"/>
      <c r="D59" s="3"/>
      <c r="E59" s="3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70">
        <v>28</v>
      </c>
      <c r="AA59" s="120">
        <f t="shared" si="0"/>
        <v>-439.18801583377507</v>
      </c>
      <c r="AB59" s="121">
        <f t="shared" si="1"/>
        <v>1.0000000000000009E-3</v>
      </c>
      <c r="AC59" s="157">
        <f>SUM($AE$32:AE59)/1000</f>
        <v>0.998</v>
      </c>
      <c r="AE59" s="70">
        <v>1</v>
      </c>
    </row>
    <row r="60" spans="1:31" x14ac:dyDescent="0.2">
      <c r="A60" s="3"/>
      <c r="B60" s="3"/>
      <c r="C60" s="3"/>
      <c r="D60" s="3"/>
      <c r="E60" s="3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70">
        <v>29</v>
      </c>
      <c r="AA60" s="120">
        <f t="shared" si="0"/>
        <v>-436.44838551051521</v>
      </c>
      <c r="AB60" s="121">
        <f t="shared" si="1"/>
        <v>0</v>
      </c>
      <c r="AC60" s="157">
        <f>SUM($AE$32:AE60)/1000</f>
        <v>0.999</v>
      </c>
      <c r="AE60" s="70">
        <v>1</v>
      </c>
    </row>
    <row r="61" spans="1:31" x14ac:dyDescent="0.2">
      <c r="A61" s="3"/>
      <c r="B61" s="3"/>
      <c r="C61" s="3"/>
      <c r="D61" s="3"/>
      <c r="E61" s="3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70">
        <v>30</v>
      </c>
      <c r="AA61" s="123">
        <f>IF(Interval+AA60&lt;=Max,AA60+Interval,IF(AA60&gt;Max,0,"stop"))</f>
        <v>-434.10013094772103</v>
      </c>
      <c r="AB61" s="121">
        <f>+AC62-AC61-0.001</f>
        <v>0</v>
      </c>
      <c r="AC61" s="157">
        <f>SUM($AE$32:AE61)/1000</f>
        <v>0.999</v>
      </c>
      <c r="AE61" s="70">
        <v>0</v>
      </c>
    </row>
    <row r="62" spans="1:31" x14ac:dyDescent="0.2">
      <c r="A62" s="3"/>
      <c r="B62" s="3"/>
      <c r="C62" s="3"/>
      <c r="D62" s="3"/>
      <c r="E62" s="3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70">
        <v>31</v>
      </c>
      <c r="AA62" s="124">
        <f>Max</f>
        <v>-430.96912486399549</v>
      </c>
      <c r="AB62" s="160">
        <v>1E-3</v>
      </c>
      <c r="AC62" s="158">
        <f>SUM($AE$32:AE62)/1000</f>
        <v>1</v>
      </c>
      <c r="AE62" s="70">
        <v>1</v>
      </c>
    </row>
    <row r="63" spans="1:31" ht="13.5" thickBot="1" x14ac:dyDescent="0.25">
      <c r="A63" s="3"/>
      <c r="B63" s="3"/>
      <c r="C63" s="3"/>
      <c r="D63" s="3"/>
      <c r="E63" s="3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AA63" s="126"/>
      <c r="AB63" s="127">
        <f>SUM(AB32:AB62)</f>
        <v>1</v>
      </c>
      <c r="AD63" s="127"/>
    </row>
    <row r="64" spans="1:31" ht="13.5" thickBot="1" x14ac:dyDescent="0.25">
      <c r="A64" s="3"/>
      <c r="B64" s="3"/>
      <c r="C64" s="3"/>
      <c r="D64" s="3"/>
      <c r="E64" s="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AA64" s="268" t="s">
        <v>79</v>
      </c>
      <c r="AB64" s="269"/>
      <c r="AC64" s="128">
        <f>AA8</f>
        <v>0</v>
      </c>
      <c r="AD64" s="129"/>
    </row>
    <row r="65" spans="1:30" x14ac:dyDescent="0.2">
      <c r="A65" s="3"/>
      <c r="B65" s="3"/>
      <c r="C65" s="3"/>
      <c r="D65" s="3"/>
      <c r="E65" s="3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AA65" s="261">
        <v>0.25</v>
      </c>
      <c r="AB65" s="262"/>
      <c r="AC65" s="130">
        <f>BETAINV(AA65,ShapeA,ShapeB,Min,Max)</f>
        <v>-502.93706860848101</v>
      </c>
      <c r="AD65" s="129"/>
    </row>
    <row r="66" spans="1:30" x14ac:dyDescent="0.2">
      <c r="A66" s="3"/>
      <c r="B66" s="3"/>
      <c r="C66" s="3"/>
      <c r="D66" s="3"/>
      <c r="E66" s="3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AA66" s="261">
        <v>0.5</v>
      </c>
      <c r="AB66" s="262"/>
      <c r="AC66" s="130">
        <f>BETAINV(AA66,ShapeA,ShapeB,Min,Max)</f>
        <v>-493.80522251725188</v>
      </c>
      <c r="AD66" s="129"/>
    </row>
    <row r="67" spans="1:30" x14ac:dyDescent="0.2">
      <c r="A67" s="3"/>
      <c r="B67" s="3"/>
      <c r="C67" s="3"/>
      <c r="D67" s="3"/>
      <c r="E67" s="3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AA67" s="261">
        <v>0.75</v>
      </c>
      <c r="AB67" s="262"/>
      <c r="AC67" s="130">
        <f>BETAINV(AA67,ShapeA,ShapeB,Min,Max)</f>
        <v>-481.92751546370431</v>
      </c>
      <c r="AD67" s="129"/>
    </row>
    <row r="68" spans="1:30" x14ac:dyDescent="0.2">
      <c r="A68" s="3"/>
      <c r="B68" s="3"/>
      <c r="C68" s="3"/>
      <c r="D68" s="3"/>
      <c r="E68" s="3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AA68" s="261">
        <v>0.9</v>
      </c>
      <c r="AB68" s="262"/>
      <c r="AC68" s="130">
        <f>BETAINV(AA68,ShapeA,ShapeB,Min,Max)</f>
        <v>-470.20513418823253</v>
      </c>
      <c r="AD68" s="129"/>
    </row>
    <row r="69" spans="1:30" ht="13.5" thickBot="1" x14ac:dyDescent="0.25">
      <c r="A69" s="3"/>
      <c r="B69" s="3"/>
      <c r="C69" s="3"/>
      <c r="D69" s="3"/>
      <c r="E69" s="3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AA69" s="263">
        <v>0.95</v>
      </c>
      <c r="AB69" s="264"/>
      <c r="AC69" s="131">
        <f>BETAINV(AA69,ShapeA,ShapeB,Min,Max)</f>
        <v>-463.34191175865567</v>
      </c>
      <c r="AD69" s="129"/>
    </row>
    <row r="70" spans="1:30" ht="13.5" thickBot="1" x14ac:dyDescent="0.25">
      <c r="A70" s="3"/>
      <c r="B70" s="3"/>
      <c r="C70" s="3"/>
      <c r="D70" s="3"/>
      <c r="E70" s="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AA70" s="126"/>
      <c r="AC70" s="70"/>
      <c r="AD70" s="129"/>
    </row>
    <row r="71" spans="1:30" x14ac:dyDescent="0.2">
      <c r="A71" s="3"/>
      <c r="B71" s="3"/>
      <c r="C71" s="3"/>
      <c r="D71" s="3"/>
      <c r="E71" s="3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AA71" s="258" t="s">
        <v>80</v>
      </c>
      <c r="AB71" s="259"/>
      <c r="AC71" s="260"/>
      <c r="AD71" s="129"/>
    </row>
    <row r="72" spans="1:30" ht="25.5" x14ac:dyDescent="0.2">
      <c r="A72" s="3"/>
      <c r="B72" s="3"/>
      <c r="C72" s="3"/>
      <c r="D72" s="3"/>
      <c r="E72" s="3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AA72" s="132" t="s">
        <v>81</v>
      </c>
      <c r="AB72" s="133">
        <f>Mean+2*StdDev</f>
        <v>-462.0332760117044</v>
      </c>
      <c r="AC72" s="134">
        <f>AA8</f>
        <v>0</v>
      </c>
      <c r="AD72" s="129"/>
    </row>
    <row r="73" spans="1:30" ht="26.25" thickBot="1" x14ac:dyDescent="0.25">
      <c r="A73" s="3"/>
      <c r="B73" s="3"/>
      <c r="C73" s="3"/>
      <c r="D73" s="3"/>
      <c r="E73" s="3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AA73" s="135" t="s">
        <v>82</v>
      </c>
      <c r="AB73" s="136">
        <f>Mean-2*StdDev</f>
        <v>-520.42694302170537</v>
      </c>
      <c r="AC73" s="137">
        <f>AA8</f>
        <v>0</v>
      </c>
      <c r="AD73" s="129"/>
    </row>
    <row r="74" spans="1:30" x14ac:dyDescent="0.2">
      <c r="AA74" s="126"/>
      <c r="AB74" s="138"/>
      <c r="AD74" s="129"/>
    </row>
    <row r="75" spans="1:30" x14ac:dyDescent="0.2">
      <c r="AA75" s="126"/>
      <c r="AB75" s="138"/>
      <c r="AD75" s="129"/>
    </row>
    <row r="76" spans="1:30" x14ac:dyDescent="0.2">
      <c r="AA76" s="126"/>
      <c r="AB76" s="138"/>
      <c r="AD76" s="129"/>
    </row>
    <row r="77" spans="1:30" x14ac:dyDescent="0.2">
      <c r="AA77" s="126"/>
      <c r="AB77" s="138"/>
      <c r="AD77" s="129"/>
    </row>
    <row r="78" spans="1:30" x14ac:dyDescent="0.2">
      <c r="AA78" s="126"/>
      <c r="AB78" s="138"/>
      <c r="AD78" s="129"/>
    </row>
    <row r="79" spans="1:30" x14ac:dyDescent="0.2">
      <c r="AA79" s="126"/>
      <c r="AB79" s="138"/>
      <c r="AD79" s="129"/>
    </row>
    <row r="80" spans="1:30" x14ac:dyDescent="0.2">
      <c r="AA80" s="126"/>
      <c r="AB80" s="138"/>
      <c r="AD80" s="129"/>
    </row>
  </sheetData>
  <sheetProtection password="ECB2" sheet="1" objects="1" scenarios="1" selectLockedCells="1"/>
  <mergeCells count="9">
    <mergeCell ref="B1:H2"/>
    <mergeCell ref="AA71:AC71"/>
    <mergeCell ref="AA66:AB66"/>
    <mergeCell ref="AA67:AB67"/>
    <mergeCell ref="AA68:AB68"/>
    <mergeCell ref="AA69:AB69"/>
    <mergeCell ref="AA22:AC22"/>
    <mergeCell ref="AA64:AB64"/>
    <mergeCell ref="AA65:AB65"/>
  </mergeCell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79</vt:i4>
      </vt:variant>
    </vt:vector>
  </HeadingPairs>
  <TitlesOfParts>
    <vt:vector size="90" baseType="lpstr">
      <vt:lpstr>MAIN</vt:lpstr>
      <vt:lpstr>MAIN Storage</vt:lpstr>
      <vt:lpstr>CropMain</vt:lpstr>
      <vt:lpstr>LivestockMain</vt:lpstr>
      <vt:lpstr>LivestockMain (2)</vt:lpstr>
      <vt:lpstr>Price</vt:lpstr>
      <vt:lpstr>Wean</vt:lpstr>
      <vt:lpstr>Weight</vt:lpstr>
      <vt:lpstr>Costs</vt:lpstr>
      <vt:lpstr>Margin</vt:lpstr>
      <vt:lpstr>Returns</vt:lpstr>
      <vt:lpstr>Costs!BetaFn</vt:lpstr>
      <vt:lpstr>Margin!BetaFn</vt:lpstr>
      <vt:lpstr>Returns!BetaFn</vt:lpstr>
      <vt:lpstr>Wean!BetaFn</vt:lpstr>
      <vt:lpstr>Weight!BetaFn</vt:lpstr>
      <vt:lpstr>BetaFn</vt:lpstr>
      <vt:lpstr>Costs!GammaA</vt:lpstr>
      <vt:lpstr>Margin!GammaA</vt:lpstr>
      <vt:lpstr>Returns!GammaA</vt:lpstr>
      <vt:lpstr>Wean!GammaA</vt:lpstr>
      <vt:lpstr>Weight!GammaA</vt:lpstr>
      <vt:lpstr>GammaA</vt:lpstr>
      <vt:lpstr>Costs!GammaAB</vt:lpstr>
      <vt:lpstr>Margin!GammaAB</vt:lpstr>
      <vt:lpstr>Returns!GammaAB</vt:lpstr>
      <vt:lpstr>Wean!GammaAB</vt:lpstr>
      <vt:lpstr>Weight!GammaAB</vt:lpstr>
      <vt:lpstr>GammaAB</vt:lpstr>
      <vt:lpstr>Costs!GammaB</vt:lpstr>
      <vt:lpstr>Margin!GammaB</vt:lpstr>
      <vt:lpstr>Returns!GammaB</vt:lpstr>
      <vt:lpstr>Wean!GammaB</vt:lpstr>
      <vt:lpstr>Weight!GammaB</vt:lpstr>
      <vt:lpstr>GammaB</vt:lpstr>
      <vt:lpstr>Costs!Interval</vt:lpstr>
      <vt:lpstr>Margin!Interval</vt:lpstr>
      <vt:lpstr>Returns!Interval</vt:lpstr>
      <vt:lpstr>Wean!Interval</vt:lpstr>
      <vt:lpstr>Weight!Interval</vt:lpstr>
      <vt:lpstr>Interval</vt:lpstr>
      <vt:lpstr>Costs!Max</vt:lpstr>
      <vt:lpstr>Margin!Max</vt:lpstr>
      <vt:lpstr>Returns!Max</vt:lpstr>
      <vt:lpstr>Wean!Max</vt:lpstr>
      <vt:lpstr>Weight!Max</vt:lpstr>
      <vt:lpstr>Max</vt:lpstr>
      <vt:lpstr>Costs!Mean</vt:lpstr>
      <vt:lpstr>Margin!Mean</vt:lpstr>
      <vt:lpstr>Returns!Mean</vt:lpstr>
      <vt:lpstr>Wean!Mean</vt:lpstr>
      <vt:lpstr>Weight!Mean</vt:lpstr>
      <vt:lpstr>Mean</vt:lpstr>
      <vt:lpstr>Costs!Median</vt:lpstr>
      <vt:lpstr>Margin!Median</vt:lpstr>
      <vt:lpstr>Returns!Median</vt:lpstr>
      <vt:lpstr>Wean!Median</vt:lpstr>
      <vt:lpstr>Weight!Median</vt:lpstr>
      <vt:lpstr>Median</vt:lpstr>
      <vt:lpstr>Costs!Min</vt:lpstr>
      <vt:lpstr>Margin!Min</vt:lpstr>
      <vt:lpstr>Returns!Min</vt:lpstr>
      <vt:lpstr>Wean!Min</vt:lpstr>
      <vt:lpstr>Weight!Min</vt:lpstr>
      <vt:lpstr>Min</vt:lpstr>
      <vt:lpstr>Costs!Mode</vt:lpstr>
      <vt:lpstr>Margin!Mode</vt:lpstr>
      <vt:lpstr>Returns!Mode</vt:lpstr>
      <vt:lpstr>Wean!Mode</vt:lpstr>
      <vt:lpstr>Weight!Mode</vt:lpstr>
      <vt:lpstr>Mode</vt:lpstr>
      <vt:lpstr>MAIN!Print_Area</vt:lpstr>
      <vt:lpstr>Costs!ShapeA</vt:lpstr>
      <vt:lpstr>Margin!ShapeA</vt:lpstr>
      <vt:lpstr>Returns!ShapeA</vt:lpstr>
      <vt:lpstr>Wean!ShapeA</vt:lpstr>
      <vt:lpstr>Weight!ShapeA</vt:lpstr>
      <vt:lpstr>ShapeA</vt:lpstr>
      <vt:lpstr>Costs!ShapeB</vt:lpstr>
      <vt:lpstr>Margin!ShapeB</vt:lpstr>
      <vt:lpstr>Returns!ShapeB</vt:lpstr>
      <vt:lpstr>Wean!ShapeB</vt:lpstr>
      <vt:lpstr>Weight!ShapeB</vt:lpstr>
      <vt:lpstr>ShapeB</vt:lpstr>
      <vt:lpstr>Costs!StdDev</vt:lpstr>
      <vt:lpstr>Margin!StdDev</vt:lpstr>
      <vt:lpstr>Returns!StdDev</vt:lpstr>
      <vt:lpstr>Wean!StdDev</vt:lpstr>
      <vt:lpstr>Weight!StdDev</vt:lpstr>
      <vt:lpstr>StdDev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Parsons</dc:creator>
  <cp:lastModifiedBy>Jay Parsons</cp:lastModifiedBy>
  <cp:lastPrinted>2011-09-18T23:39:31Z</cp:lastPrinted>
  <dcterms:created xsi:type="dcterms:W3CDTF">2003-09-30T18:27:45Z</dcterms:created>
  <dcterms:modified xsi:type="dcterms:W3CDTF">2011-10-22T04:33:09Z</dcterms:modified>
</cp:coreProperties>
</file>