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parsons4\Documents\Visual Studio 2005\WebSites\StochasticCropBudgetGenerator\"/>
    </mc:Choice>
  </mc:AlternateContent>
  <workbookProtection workbookPassword="ECB2" lockStructure="1"/>
  <bookViews>
    <workbookView xWindow="0" yWindow="0" windowWidth="23040" windowHeight="10668"/>
  </bookViews>
  <sheets>
    <sheet name="MAIN" sheetId="1" r:id="rId1"/>
    <sheet name="MAIN Storage" sheetId="2" state="hidden" r:id="rId2"/>
    <sheet name="Price" sheetId="3" r:id="rId3"/>
    <sheet name="Yield" sheetId="4" r:id="rId4"/>
    <sheet name="Costs" sheetId="5" r:id="rId5"/>
    <sheet name="Margin" sheetId="6" r:id="rId6"/>
    <sheet name="Returns" sheetId="7" r:id="rId7"/>
  </sheets>
  <definedNames>
    <definedName name="BetaFn" localSheetId="4">Costs!$AB$28</definedName>
    <definedName name="BetaFn" localSheetId="5">Margin!$AB$28</definedName>
    <definedName name="BetaFn" localSheetId="6">Returns!$AB$28</definedName>
    <definedName name="BetaFn" localSheetId="3">Yield!$AB$28</definedName>
    <definedName name="BetaFn">Price!$AB$28</definedName>
    <definedName name="GammaA" localSheetId="4">Costs!$AB$25</definedName>
    <definedName name="GammaA" localSheetId="5">Margin!$AB$25</definedName>
    <definedName name="GammaA" localSheetId="6">Returns!$AB$25</definedName>
    <definedName name="GammaA" localSheetId="3">Yield!$AB$25</definedName>
    <definedName name="GammaA">Price!$AB$25</definedName>
    <definedName name="GammaAB" localSheetId="4">Costs!$AB$27</definedName>
    <definedName name="GammaAB" localSheetId="5">Margin!$AB$27</definedName>
    <definedName name="GammaAB" localSheetId="6">Returns!$AB$27</definedName>
    <definedName name="GammaAB" localSheetId="3">Yield!$AB$27</definedName>
    <definedName name="GammaAB">Price!$AB$27</definedName>
    <definedName name="GammaB" localSheetId="4">Costs!$AB$26</definedName>
    <definedName name="GammaB" localSheetId="5">Margin!$AB$26</definedName>
    <definedName name="GammaB" localSheetId="6">Returns!$AB$26</definedName>
    <definedName name="GammaB" localSheetId="3">Yield!$AB$26</definedName>
    <definedName name="GammaB">Price!$AB$26</definedName>
    <definedName name="Interval" localSheetId="4">Costs!$AB$8</definedName>
    <definedName name="Interval" localSheetId="5">Margin!$AB$8</definedName>
    <definedName name="Interval" localSheetId="6">Returns!$AB$8</definedName>
    <definedName name="Interval" localSheetId="3">Yield!$AB$8</definedName>
    <definedName name="Interval">Price!$AB$8</definedName>
    <definedName name="Max" localSheetId="4">Costs!$AB$12</definedName>
    <definedName name="Max" localSheetId="5">Margin!$AB$12</definedName>
    <definedName name="Max" localSheetId="6">Returns!$AB$12</definedName>
    <definedName name="Max" localSheetId="3">Yield!$AB$12</definedName>
    <definedName name="Max">Price!$AB$12</definedName>
    <definedName name="Mean" localSheetId="4">Costs!$AB$16</definedName>
    <definedName name="Mean" localSheetId="5">Margin!$AB$16</definedName>
    <definedName name="Mean" localSheetId="6">Returns!$AB$16</definedName>
    <definedName name="Mean" localSheetId="3">Yield!$AB$16</definedName>
    <definedName name="Mean">Price!$AB$16</definedName>
    <definedName name="Median" localSheetId="4">Costs!$AC$66</definedName>
    <definedName name="Median" localSheetId="5">Margin!$AC$66</definedName>
    <definedName name="Median" localSheetId="6">Returns!$AC$66</definedName>
    <definedName name="Median" localSheetId="3">Yield!$AC$66</definedName>
    <definedName name="Median">Price!$AC$66</definedName>
    <definedName name="Min" localSheetId="4">Costs!$AB$11</definedName>
    <definedName name="Min" localSheetId="5">Margin!$AB$11</definedName>
    <definedName name="Min" localSheetId="6">Returns!$AB$11</definedName>
    <definedName name="Min" localSheetId="3">Yield!$AB$11</definedName>
    <definedName name="Min">Price!$AB$11</definedName>
    <definedName name="Mode" localSheetId="4">Costs!$AB$13</definedName>
    <definedName name="Mode" localSheetId="5">Margin!$AB$13</definedName>
    <definedName name="Mode" localSheetId="6">Returns!$AB$13</definedName>
    <definedName name="Mode" localSheetId="3">Yield!$AB$13</definedName>
    <definedName name="Mode">Price!$AB$13</definedName>
    <definedName name="sencount" hidden="1">1</definedName>
    <definedName name="ShapeA" localSheetId="4">Costs!$AB$19</definedName>
    <definedName name="ShapeA" localSheetId="5">Margin!$AB$19</definedName>
    <definedName name="ShapeA" localSheetId="6">Returns!$AB$19</definedName>
    <definedName name="ShapeA" localSheetId="3">Yield!$AB$19</definedName>
    <definedName name="ShapeA">Price!$AB$19</definedName>
    <definedName name="ShapeB" localSheetId="4">Costs!$AB$20</definedName>
    <definedName name="ShapeB" localSheetId="5">Margin!$AB$20</definedName>
    <definedName name="ShapeB" localSheetId="6">Returns!$AB$20</definedName>
    <definedName name="ShapeB" localSheetId="3">Yield!$AB$20</definedName>
    <definedName name="ShapeB">Price!$AB$20</definedName>
    <definedName name="StdDev" localSheetId="4">Costs!$AB$17</definedName>
    <definedName name="StdDev" localSheetId="5">Margin!$AB$17</definedName>
    <definedName name="StdDev" localSheetId="6">Returns!$AB$17</definedName>
    <definedName name="StdDev" localSheetId="3">Yield!$AB$17</definedName>
    <definedName name="StdDev">Price!$AB$17</definedName>
  </definedNames>
  <calcPr calcId="162913"/>
</workbook>
</file>

<file path=xl/calcChain.xml><?xml version="1.0" encoding="utf-8"?>
<calcChain xmlns="http://schemas.openxmlformats.org/spreadsheetml/2006/main">
  <c r="F17" i="1" l="1"/>
  <c r="E11" i="1"/>
  <c r="E12" i="1"/>
  <c r="E13" i="1"/>
  <c r="F15" i="1"/>
  <c r="F16" i="1"/>
  <c r="F14" i="1"/>
  <c r="F35" i="1"/>
  <c r="F31" i="1"/>
  <c r="F30" i="1"/>
  <c r="F29" i="1"/>
  <c r="F23" i="1"/>
  <c r="F22" i="1"/>
  <c r="F21" i="1"/>
  <c r="F6" i="1"/>
  <c r="F3" i="1"/>
  <c r="F32" i="1" l="1"/>
  <c r="AB12" i="5"/>
  <c r="AB11" i="5"/>
  <c r="AB13" i="5"/>
  <c r="AB12" i="4"/>
  <c r="C8" i="4" s="1"/>
  <c r="AB11" i="4"/>
  <c r="C9" i="4" s="1"/>
  <c r="AB13" i="4"/>
  <c r="AB12" i="3"/>
  <c r="AB11" i="3"/>
  <c r="C9" i="3" s="1"/>
  <c r="AB13" i="3"/>
  <c r="E29" i="2"/>
  <c r="E30" i="2"/>
  <c r="E31" i="2"/>
  <c r="E35" i="2"/>
  <c r="N1003" i="2"/>
  <c r="AC8" i="7"/>
  <c r="AC11" i="7"/>
  <c r="AC12" i="7"/>
  <c r="AC13" i="7"/>
  <c r="AC16" i="7"/>
  <c r="AC17" i="7"/>
  <c r="AC64" i="7"/>
  <c r="AC72" i="7"/>
  <c r="AC73" i="7"/>
  <c r="N3" i="2"/>
  <c r="N2" i="2"/>
  <c r="H1002" i="2"/>
  <c r="N1002" i="2" s="1"/>
  <c r="H1001" i="2"/>
  <c r="N1001" i="2"/>
  <c r="H1000" i="2"/>
  <c r="N1000" i="2" s="1"/>
  <c r="H999" i="2"/>
  <c r="N999" i="2" s="1"/>
  <c r="H998" i="2"/>
  <c r="N998" i="2" s="1"/>
  <c r="H997" i="2"/>
  <c r="N997" i="2" s="1"/>
  <c r="H996" i="2"/>
  <c r="N996" i="2" s="1"/>
  <c r="H995" i="2"/>
  <c r="N995" i="2"/>
  <c r="H994" i="2"/>
  <c r="N994" i="2" s="1"/>
  <c r="H993" i="2"/>
  <c r="N993" i="2" s="1"/>
  <c r="H992" i="2"/>
  <c r="N992" i="2" s="1"/>
  <c r="H991" i="2"/>
  <c r="N991" i="2"/>
  <c r="H990" i="2"/>
  <c r="N990" i="2" s="1"/>
  <c r="H989" i="2"/>
  <c r="N989" i="2"/>
  <c r="H988" i="2"/>
  <c r="N988" i="2" s="1"/>
  <c r="H987" i="2"/>
  <c r="N987" i="2"/>
  <c r="H986" i="2"/>
  <c r="N986" i="2" s="1"/>
  <c r="H985" i="2"/>
  <c r="N985" i="2"/>
  <c r="H984" i="2"/>
  <c r="N984" i="2" s="1"/>
  <c r="H983" i="2"/>
  <c r="N983" i="2" s="1"/>
  <c r="H982" i="2"/>
  <c r="N982" i="2" s="1"/>
  <c r="H981" i="2"/>
  <c r="N981" i="2" s="1"/>
  <c r="H980" i="2"/>
  <c r="N980" i="2" s="1"/>
  <c r="H979" i="2"/>
  <c r="N979" i="2"/>
  <c r="H978" i="2"/>
  <c r="N978" i="2" s="1"/>
  <c r="H977" i="2"/>
  <c r="N977" i="2" s="1"/>
  <c r="H976" i="2"/>
  <c r="N976" i="2" s="1"/>
  <c r="H975" i="2"/>
  <c r="N975" i="2"/>
  <c r="H974" i="2"/>
  <c r="N974" i="2" s="1"/>
  <c r="H973" i="2"/>
  <c r="N973" i="2"/>
  <c r="H972" i="2"/>
  <c r="N972" i="2" s="1"/>
  <c r="H971" i="2"/>
  <c r="N971" i="2"/>
  <c r="H970" i="2"/>
  <c r="N970" i="2" s="1"/>
  <c r="H969" i="2"/>
  <c r="N969" i="2"/>
  <c r="H968" i="2"/>
  <c r="N968" i="2" s="1"/>
  <c r="H967" i="2"/>
  <c r="N967" i="2" s="1"/>
  <c r="H966" i="2"/>
  <c r="N966" i="2" s="1"/>
  <c r="H965" i="2"/>
  <c r="N965" i="2" s="1"/>
  <c r="H964" i="2"/>
  <c r="N964" i="2" s="1"/>
  <c r="H963" i="2"/>
  <c r="N963" i="2"/>
  <c r="H962" i="2"/>
  <c r="N962" i="2" s="1"/>
  <c r="H961" i="2"/>
  <c r="N961" i="2" s="1"/>
  <c r="H960" i="2"/>
  <c r="N960" i="2" s="1"/>
  <c r="H959" i="2"/>
  <c r="N959" i="2"/>
  <c r="H958" i="2"/>
  <c r="N958" i="2" s="1"/>
  <c r="H957" i="2"/>
  <c r="N957" i="2"/>
  <c r="H956" i="2"/>
  <c r="N956" i="2" s="1"/>
  <c r="H955" i="2"/>
  <c r="N955" i="2"/>
  <c r="H954" i="2"/>
  <c r="N954" i="2" s="1"/>
  <c r="H953" i="2"/>
  <c r="N953" i="2"/>
  <c r="H952" i="2"/>
  <c r="N952" i="2" s="1"/>
  <c r="H951" i="2"/>
  <c r="N951" i="2" s="1"/>
  <c r="H950" i="2"/>
  <c r="N950" i="2" s="1"/>
  <c r="H949" i="2"/>
  <c r="N949" i="2" s="1"/>
  <c r="H948" i="2"/>
  <c r="N948" i="2" s="1"/>
  <c r="H947" i="2"/>
  <c r="N947" i="2"/>
  <c r="H946" i="2"/>
  <c r="N946" i="2" s="1"/>
  <c r="H945" i="2"/>
  <c r="N945" i="2" s="1"/>
  <c r="H944" i="2"/>
  <c r="N944" i="2" s="1"/>
  <c r="H943" i="2"/>
  <c r="N943" i="2"/>
  <c r="H942" i="2"/>
  <c r="N942" i="2" s="1"/>
  <c r="H941" i="2"/>
  <c r="N941" i="2"/>
  <c r="H940" i="2"/>
  <c r="N940" i="2" s="1"/>
  <c r="H939" i="2"/>
  <c r="N939" i="2"/>
  <c r="H938" i="2"/>
  <c r="N938" i="2" s="1"/>
  <c r="H937" i="2"/>
  <c r="N937" i="2"/>
  <c r="H936" i="2"/>
  <c r="N936" i="2" s="1"/>
  <c r="H935" i="2"/>
  <c r="N935" i="2" s="1"/>
  <c r="H934" i="2"/>
  <c r="N934" i="2" s="1"/>
  <c r="H933" i="2"/>
  <c r="N933" i="2" s="1"/>
  <c r="H932" i="2"/>
  <c r="N932" i="2" s="1"/>
  <c r="H931" i="2"/>
  <c r="N931" i="2"/>
  <c r="H930" i="2"/>
  <c r="N930" i="2" s="1"/>
  <c r="H929" i="2"/>
  <c r="N929" i="2" s="1"/>
  <c r="H928" i="2"/>
  <c r="N928" i="2" s="1"/>
  <c r="H927" i="2"/>
  <c r="N927" i="2"/>
  <c r="H926" i="2"/>
  <c r="N926" i="2" s="1"/>
  <c r="H925" i="2"/>
  <c r="N925" i="2"/>
  <c r="H924" i="2"/>
  <c r="N924" i="2" s="1"/>
  <c r="H923" i="2"/>
  <c r="N923" i="2"/>
  <c r="H922" i="2"/>
  <c r="N922" i="2" s="1"/>
  <c r="H921" i="2"/>
  <c r="N921" i="2"/>
  <c r="H920" i="2"/>
  <c r="N920" i="2" s="1"/>
  <c r="H919" i="2"/>
  <c r="N919" i="2" s="1"/>
  <c r="H918" i="2"/>
  <c r="N918" i="2" s="1"/>
  <c r="H917" i="2"/>
  <c r="N917" i="2" s="1"/>
  <c r="H916" i="2"/>
  <c r="N916" i="2" s="1"/>
  <c r="H915" i="2"/>
  <c r="N915" i="2"/>
  <c r="H914" i="2"/>
  <c r="N914" i="2" s="1"/>
  <c r="H913" i="2"/>
  <c r="N913" i="2" s="1"/>
  <c r="H912" i="2"/>
  <c r="N912" i="2" s="1"/>
  <c r="H911" i="2"/>
  <c r="N911" i="2"/>
  <c r="H910" i="2"/>
  <c r="N910" i="2" s="1"/>
  <c r="H909" i="2"/>
  <c r="N909" i="2"/>
  <c r="H908" i="2"/>
  <c r="N908" i="2" s="1"/>
  <c r="H907" i="2"/>
  <c r="N907" i="2"/>
  <c r="H906" i="2"/>
  <c r="N906" i="2" s="1"/>
  <c r="H905" i="2"/>
  <c r="N905" i="2"/>
  <c r="H904" i="2"/>
  <c r="N904" i="2" s="1"/>
  <c r="H903" i="2"/>
  <c r="N903" i="2" s="1"/>
  <c r="H902" i="2"/>
  <c r="N902" i="2" s="1"/>
  <c r="H901" i="2"/>
  <c r="N901" i="2" s="1"/>
  <c r="H900" i="2"/>
  <c r="N900" i="2" s="1"/>
  <c r="H899" i="2"/>
  <c r="N899" i="2"/>
  <c r="H898" i="2"/>
  <c r="N898" i="2" s="1"/>
  <c r="H897" i="2"/>
  <c r="N897" i="2" s="1"/>
  <c r="H896" i="2"/>
  <c r="N896" i="2" s="1"/>
  <c r="H895" i="2"/>
  <c r="N895" i="2"/>
  <c r="H894" i="2"/>
  <c r="N894" i="2" s="1"/>
  <c r="H893" i="2"/>
  <c r="N893" i="2"/>
  <c r="H892" i="2"/>
  <c r="N892" i="2" s="1"/>
  <c r="H891" i="2"/>
  <c r="N891" i="2"/>
  <c r="H890" i="2"/>
  <c r="N890" i="2" s="1"/>
  <c r="H889" i="2"/>
  <c r="N889" i="2"/>
  <c r="H888" i="2"/>
  <c r="N888" i="2" s="1"/>
  <c r="H887" i="2"/>
  <c r="N887" i="2" s="1"/>
  <c r="H886" i="2"/>
  <c r="N886" i="2" s="1"/>
  <c r="H885" i="2"/>
  <c r="N885" i="2" s="1"/>
  <c r="H884" i="2"/>
  <c r="N884" i="2" s="1"/>
  <c r="H883" i="2"/>
  <c r="N883" i="2"/>
  <c r="H882" i="2"/>
  <c r="N882" i="2" s="1"/>
  <c r="H881" i="2"/>
  <c r="N881" i="2" s="1"/>
  <c r="H880" i="2"/>
  <c r="N880" i="2" s="1"/>
  <c r="H879" i="2"/>
  <c r="N879" i="2"/>
  <c r="H878" i="2"/>
  <c r="N878" i="2" s="1"/>
  <c r="H877" i="2"/>
  <c r="N877" i="2"/>
  <c r="H876" i="2"/>
  <c r="N876" i="2" s="1"/>
  <c r="H875" i="2"/>
  <c r="N875" i="2"/>
  <c r="H874" i="2"/>
  <c r="N874" i="2" s="1"/>
  <c r="H873" i="2"/>
  <c r="N873" i="2"/>
  <c r="H872" i="2"/>
  <c r="N872" i="2" s="1"/>
  <c r="H871" i="2"/>
  <c r="N871" i="2" s="1"/>
  <c r="H870" i="2"/>
  <c r="N870" i="2" s="1"/>
  <c r="H869" i="2"/>
  <c r="N869" i="2" s="1"/>
  <c r="H868" i="2"/>
  <c r="N868" i="2" s="1"/>
  <c r="H867" i="2"/>
  <c r="N867" i="2"/>
  <c r="H866" i="2"/>
  <c r="N866" i="2" s="1"/>
  <c r="H865" i="2"/>
  <c r="N865" i="2" s="1"/>
  <c r="H864" i="2"/>
  <c r="N864" i="2" s="1"/>
  <c r="H863" i="2"/>
  <c r="N863" i="2"/>
  <c r="H862" i="2"/>
  <c r="N862" i="2" s="1"/>
  <c r="H861" i="2"/>
  <c r="N861" i="2"/>
  <c r="H860" i="2"/>
  <c r="N860" i="2" s="1"/>
  <c r="H859" i="2"/>
  <c r="N859" i="2"/>
  <c r="H858" i="2"/>
  <c r="N858" i="2" s="1"/>
  <c r="H857" i="2"/>
  <c r="N857" i="2"/>
  <c r="H856" i="2"/>
  <c r="N856" i="2" s="1"/>
  <c r="H855" i="2"/>
  <c r="N855" i="2" s="1"/>
  <c r="H854" i="2"/>
  <c r="N854" i="2" s="1"/>
  <c r="H853" i="2"/>
  <c r="N853" i="2" s="1"/>
  <c r="H852" i="2"/>
  <c r="N852" i="2" s="1"/>
  <c r="H851" i="2"/>
  <c r="N851" i="2"/>
  <c r="H850" i="2"/>
  <c r="N850" i="2" s="1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N204" i="2"/>
  <c r="H203" i="2"/>
  <c r="N203" i="2" s="1"/>
  <c r="H202" i="2"/>
  <c r="N202" i="2" s="1"/>
  <c r="H201" i="2"/>
  <c r="N201" i="2"/>
  <c r="H200" i="2"/>
  <c r="N200" i="2"/>
  <c r="H199" i="2"/>
  <c r="N199" i="2" s="1"/>
  <c r="H198" i="2"/>
  <c r="N198" i="2"/>
  <c r="H197" i="2"/>
  <c r="N197" i="2"/>
  <c r="H196" i="2"/>
  <c r="N196" i="2"/>
  <c r="H195" i="2"/>
  <c r="N195" i="2" s="1"/>
  <c r="H194" i="2"/>
  <c r="N194" i="2"/>
  <c r="H193" i="2"/>
  <c r="N193" i="2" s="1"/>
  <c r="H192" i="2"/>
  <c r="N192" i="2"/>
  <c r="H191" i="2"/>
  <c r="N191" i="2"/>
  <c r="H190" i="2"/>
  <c r="N190" i="2" s="1"/>
  <c r="H189" i="2"/>
  <c r="N189" i="2" s="1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AC8" i="6"/>
  <c r="AC11" i="6"/>
  <c r="AC12" i="6"/>
  <c r="AC13" i="6"/>
  <c r="AC16" i="6"/>
  <c r="AC17" i="6"/>
  <c r="AC64" i="6"/>
  <c r="AC72" i="6"/>
  <c r="AC73" i="6"/>
  <c r="AB17" i="5"/>
  <c r="C5" i="5" s="1"/>
  <c r="C8" i="5"/>
  <c r="AB8" i="5"/>
  <c r="AC8" i="5"/>
  <c r="C9" i="5"/>
  <c r="AC11" i="5"/>
  <c r="AC12" i="5"/>
  <c r="AC13" i="5"/>
  <c r="AC16" i="5"/>
  <c r="AC17" i="5"/>
  <c r="AA32" i="5"/>
  <c r="AA62" i="5"/>
  <c r="AC64" i="5"/>
  <c r="AC72" i="5"/>
  <c r="AC73" i="5"/>
  <c r="AC8" i="4"/>
  <c r="AC11" i="4"/>
  <c r="AC12" i="4"/>
  <c r="AC13" i="4"/>
  <c r="AC16" i="4"/>
  <c r="AC17" i="4"/>
  <c r="AC64" i="4"/>
  <c r="AC72" i="4"/>
  <c r="AC73" i="4"/>
  <c r="AC8" i="3"/>
  <c r="AC11" i="3"/>
  <c r="AC12" i="3"/>
  <c r="AC13" i="3"/>
  <c r="AC16" i="3"/>
  <c r="AC17" i="3"/>
  <c r="AC64" i="3"/>
  <c r="AC72" i="3"/>
  <c r="AC73" i="3"/>
  <c r="E5" i="2"/>
  <c r="E7" i="2" s="1"/>
  <c r="E27" i="2" s="1"/>
  <c r="E5" i="1"/>
  <c r="E32" i="1"/>
  <c r="E10" i="2"/>
  <c r="E11" i="2"/>
  <c r="E12" i="2"/>
  <c r="E13" i="2"/>
  <c r="D24" i="2"/>
  <c r="E24" i="2"/>
  <c r="E25" i="2"/>
  <c r="D24" i="1"/>
  <c r="E24" i="1" s="1"/>
  <c r="E10" i="1"/>
  <c r="F10" i="1" s="1"/>
  <c r="F11" i="1"/>
  <c r="F12" i="1"/>
  <c r="F13" i="1"/>
  <c r="AA32" i="4" l="1"/>
  <c r="F24" i="1"/>
  <c r="F25" i="1" s="1"/>
  <c r="E25" i="1"/>
  <c r="AB16" i="4"/>
  <c r="C4" i="4" s="1"/>
  <c r="E7" i="1"/>
  <c r="F5" i="1"/>
  <c r="F7" i="1" s="1"/>
  <c r="C6" i="5"/>
  <c r="AA32" i="3"/>
  <c r="D18" i="1"/>
  <c r="AB17" i="4"/>
  <c r="AA33" i="5"/>
  <c r="AA34" i="5" s="1"/>
  <c r="AB16" i="5"/>
  <c r="AB72" i="5" s="1"/>
  <c r="AB16" i="3"/>
  <c r="C4" i="3" s="1"/>
  <c r="AB8" i="4"/>
  <c r="AA62" i="3"/>
  <c r="E32" i="2"/>
  <c r="E33" i="2" s="1"/>
  <c r="E36" i="2" s="1"/>
  <c r="E18" i="1"/>
  <c r="F18" i="1" s="1"/>
  <c r="F19" i="1" s="1"/>
  <c r="F26" i="1" s="1"/>
  <c r="AB17" i="3"/>
  <c r="C6" i="3" s="1"/>
  <c r="C8" i="3"/>
  <c r="AA62" i="4"/>
  <c r="D18" i="2"/>
  <c r="E18" i="2" s="1"/>
  <c r="E19" i="2" s="1"/>
  <c r="AB8" i="3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F27" i="1" l="1"/>
  <c r="F33" i="1" s="1"/>
  <c r="F37" i="1" s="1"/>
  <c r="F36" i="1"/>
  <c r="AA33" i="4"/>
  <c r="AA34" i="4" s="1"/>
  <c r="AA35" i="4" s="1"/>
  <c r="C4" i="5"/>
  <c r="C7" i="5" s="1"/>
  <c r="AA33" i="3"/>
  <c r="AA34" i="3" s="1"/>
  <c r="AA35" i="3" s="1"/>
  <c r="E19" i="1"/>
  <c r="E26" i="1" s="1"/>
  <c r="AB19" i="5"/>
  <c r="AB73" i="5"/>
  <c r="C6" i="4"/>
  <c r="C7" i="4" s="1"/>
  <c r="C5" i="4"/>
  <c r="AB72" i="4"/>
  <c r="AB73" i="4"/>
  <c r="AB19" i="4"/>
  <c r="C7" i="3"/>
  <c r="C5" i="3"/>
  <c r="AB72" i="3"/>
  <c r="AB19" i="3"/>
  <c r="AB73" i="3"/>
  <c r="AA35" i="5"/>
  <c r="E27" i="1" l="1"/>
  <c r="E33" i="1" s="1"/>
  <c r="E37" i="1" s="1"/>
  <c r="E36" i="1"/>
  <c r="AB20" i="5"/>
  <c r="K819" i="2" s="1"/>
  <c r="K756" i="2"/>
  <c r="K81" i="2"/>
  <c r="K481" i="2"/>
  <c r="K243" i="2"/>
  <c r="K426" i="2"/>
  <c r="AB20" i="4"/>
  <c r="J472" i="2" s="1"/>
  <c r="J242" i="2"/>
  <c r="J183" i="2"/>
  <c r="J294" i="2"/>
  <c r="AB20" i="3"/>
  <c r="I40" i="2" s="1"/>
  <c r="AA36" i="3"/>
  <c r="AA36" i="5"/>
  <c r="AA36" i="4"/>
  <c r="J848" i="2" l="1"/>
  <c r="K418" i="2"/>
  <c r="K218" i="2"/>
  <c r="J284" i="2"/>
  <c r="J511" i="2"/>
  <c r="J917" i="2"/>
  <c r="K98" i="2"/>
  <c r="J859" i="2"/>
  <c r="K178" i="2"/>
  <c r="I890" i="2"/>
  <c r="J828" i="2"/>
  <c r="K90" i="2"/>
  <c r="J872" i="2"/>
  <c r="J189" i="2"/>
  <c r="J135" i="2"/>
  <c r="J200" i="2"/>
  <c r="J651" i="2"/>
  <c r="J209" i="2"/>
  <c r="J340" i="2"/>
  <c r="J809" i="2"/>
  <c r="J238" i="2"/>
  <c r="J702" i="2"/>
  <c r="J488" i="2"/>
  <c r="J754" i="2"/>
  <c r="J620" i="2"/>
  <c r="J538" i="2"/>
  <c r="J849" i="2"/>
  <c r="J542" i="2"/>
  <c r="J733" i="2"/>
  <c r="J682" i="2"/>
  <c r="J448" i="2"/>
  <c r="J590" i="2"/>
  <c r="J380" i="2"/>
  <c r="J252" i="2"/>
  <c r="J561" i="2"/>
  <c r="J840" i="2"/>
  <c r="J107" i="2"/>
  <c r="J389" i="2"/>
  <c r="J592" i="2"/>
  <c r="J589" i="2"/>
  <c r="J256" i="2"/>
  <c r="J218" i="2"/>
  <c r="J234" i="2"/>
  <c r="J545" i="2"/>
  <c r="J715" i="2"/>
  <c r="J945" i="2"/>
  <c r="J686" i="2"/>
  <c r="J77" i="2"/>
  <c r="J877" i="2"/>
  <c r="J42" i="2"/>
  <c r="J533" i="2"/>
  <c r="J635" i="2"/>
  <c r="J431" i="2"/>
  <c r="J191" i="2"/>
  <c r="K773" i="2"/>
  <c r="J421" i="2"/>
  <c r="J966" i="2"/>
  <c r="J23" i="2"/>
  <c r="J232" i="2"/>
  <c r="J899" i="2"/>
  <c r="J25" i="2"/>
  <c r="J951" i="2"/>
  <c r="J868" i="2"/>
  <c r="J105" i="2"/>
  <c r="J208" i="2"/>
  <c r="AC67" i="4"/>
  <c r="J583" i="2"/>
  <c r="J653" i="2"/>
  <c r="J633" i="2"/>
  <c r="J928" i="2"/>
  <c r="J811" i="2"/>
  <c r="J314" i="2"/>
  <c r="J574" i="2"/>
  <c r="J882" i="2"/>
  <c r="J585" i="2"/>
  <c r="J757" i="2"/>
  <c r="J297" i="2"/>
  <c r="J375" i="2"/>
  <c r="J9" i="2"/>
  <c r="J978" i="2"/>
  <c r="K765" i="2"/>
  <c r="I288" i="2"/>
  <c r="K73" i="2"/>
  <c r="I107" i="2"/>
  <c r="J861" i="2"/>
  <c r="J874" i="2"/>
  <c r="J467" i="2"/>
  <c r="J612" i="2"/>
  <c r="J333" i="2"/>
  <c r="J830" i="2"/>
  <c r="J12" i="2"/>
  <c r="J639" i="2"/>
  <c r="AC34" i="4"/>
  <c r="J803" i="2"/>
  <c r="J604" i="2"/>
  <c r="J415" i="2"/>
  <c r="J907" i="2"/>
  <c r="J146" i="2"/>
  <c r="J287" i="2"/>
  <c r="K329" i="2"/>
  <c r="K251" i="2"/>
  <c r="K764" i="2"/>
  <c r="K449" i="2"/>
  <c r="J423" i="2"/>
  <c r="J606" i="2"/>
  <c r="J286" i="2"/>
  <c r="J920" i="2"/>
  <c r="J879" i="2"/>
  <c r="J927" i="2"/>
  <c r="J548" i="2"/>
  <c r="J299" i="2"/>
  <c r="J594" i="2"/>
  <c r="J566" i="2"/>
  <c r="J860" i="2"/>
  <c r="J16" i="2"/>
  <c r="J522" i="2"/>
  <c r="J413" i="2"/>
  <c r="J513" i="2"/>
  <c r="J89" i="2"/>
  <c r="K861" i="2"/>
  <c r="K353" i="2"/>
  <c r="J473" i="2"/>
  <c r="J638" i="2"/>
  <c r="J44" i="2"/>
  <c r="J900" i="2"/>
  <c r="J783" i="2"/>
  <c r="J943" i="2"/>
  <c r="J528" i="2"/>
  <c r="J275" i="2"/>
  <c r="J64" i="2"/>
  <c r="J280" i="2"/>
  <c r="J844" i="2"/>
  <c r="J855" i="2"/>
  <c r="J506" i="2"/>
  <c r="J29" i="2"/>
  <c r="J305" i="2"/>
  <c r="J675" i="2"/>
  <c r="K853" i="2"/>
  <c r="K345" i="2"/>
  <c r="AC35" i="5"/>
  <c r="K498" i="2"/>
  <c r="K410" i="2"/>
  <c r="K170" i="2"/>
  <c r="K82" i="2"/>
  <c r="K845" i="2"/>
  <c r="K338" i="2"/>
  <c r="K235" i="2"/>
  <c r="K441" i="2"/>
  <c r="K325" i="2"/>
  <c r="K64" i="2"/>
  <c r="K748" i="2"/>
  <c r="K24" i="2"/>
  <c r="K490" i="2"/>
  <c r="K402" i="2"/>
  <c r="K162" i="2"/>
  <c r="K49" i="2"/>
  <c r="K837" i="2"/>
  <c r="K327" i="2"/>
  <c r="K227" i="2"/>
  <c r="K433" i="2"/>
  <c r="K177" i="2"/>
  <c r="K56" i="2"/>
  <c r="K315" i="2"/>
  <c r="K225" i="2"/>
  <c r="I607" i="2"/>
  <c r="K474" i="2"/>
  <c r="K362" i="2"/>
  <c r="K146" i="2"/>
  <c r="K909" i="2"/>
  <c r="K797" i="2"/>
  <c r="K307" i="2"/>
  <c r="K10" i="2"/>
  <c r="K409" i="2"/>
  <c r="K145" i="2"/>
  <c r="K844" i="2"/>
  <c r="K250" i="2"/>
  <c r="K755" i="2"/>
  <c r="K482" i="2"/>
  <c r="K370" i="2"/>
  <c r="K154" i="2"/>
  <c r="K41" i="2"/>
  <c r="K829" i="2"/>
  <c r="K316" i="2"/>
  <c r="K18" i="2"/>
  <c r="K417" i="2"/>
  <c r="K161" i="2"/>
  <c r="K868" i="2"/>
  <c r="K274" i="2"/>
  <c r="K247" i="2"/>
  <c r="I690" i="2"/>
  <c r="I862" i="2"/>
  <c r="J432" i="2"/>
  <c r="K466" i="2"/>
  <c r="K354" i="2"/>
  <c r="K114" i="2"/>
  <c r="K901" i="2"/>
  <c r="K789" i="2"/>
  <c r="K299" i="2"/>
  <c r="AC68" i="5"/>
  <c r="K377" i="2"/>
  <c r="K137" i="2"/>
  <c r="K828" i="2"/>
  <c r="K234" i="2"/>
  <c r="K767" i="2"/>
  <c r="I901" i="2"/>
  <c r="K434" i="2"/>
  <c r="K346" i="2"/>
  <c r="K106" i="2"/>
  <c r="K893" i="2"/>
  <c r="K781" i="2"/>
  <c r="K259" i="2"/>
  <c r="K497" i="2"/>
  <c r="K369" i="2"/>
  <c r="K97" i="2"/>
  <c r="K820" i="2"/>
  <c r="K226" i="2"/>
  <c r="J987" i="2"/>
  <c r="J904" i="2"/>
  <c r="J390" i="2"/>
  <c r="J527" i="2"/>
  <c r="J818" i="2"/>
  <c r="J196" i="2"/>
  <c r="J315" i="2"/>
  <c r="J15" i="2"/>
  <c r="J223" i="2"/>
  <c r="J399" i="2"/>
  <c r="J65" i="2"/>
  <c r="J241" i="2"/>
  <c r="J417" i="2"/>
  <c r="J577" i="2"/>
  <c r="J753" i="2"/>
  <c r="J18" i="2"/>
  <c r="J178" i="2"/>
  <c r="J354" i="2"/>
  <c r="J137" i="2"/>
  <c r="J329" i="2"/>
  <c r="J505" i="2"/>
  <c r="J669" i="2"/>
  <c r="J853" i="2"/>
  <c r="J106" i="2"/>
  <c r="J270" i="2"/>
  <c r="J426" i="2"/>
  <c r="J570" i="2"/>
  <c r="J75" i="2"/>
  <c r="J267" i="2"/>
  <c r="J435" i="2"/>
  <c r="J581" i="2"/>
  <c r="J727" i="2"/>
  <c r="J873" i="2"/>
  <c r="J108" i="2"/>
  <c r="J254" i="2"/>
  <c r="J396" i="2"/>
  <c r="J524" i="2"/>
  <c r="J652" i="2"/>
  <c r="J780" i="2"/>
  <c r="J934" i="2"/>
  <c r="J213" i="2"/>
  <c r="J437" i="2"/>
  <c r="J629" i="2"/>
  <c r="J825" i="2"/>
  <c r="J110" i="2"/>
  <c r="J302" i="2"/>
  <c r="J482" i="2"/>
  <c r="J644" i="2"/>
  <c r="J790" i="2"/>
  <c r="J981" i="2"/>
  <c r="J441" i="2"/>
  <c r="J807" i="2"/>
  <c r="J262" i="2"/>
  <c r="J630" i="2"/>
  <c r="J985" i="2"/>
  <c r="J279" i="2"/>
  <c r="J685" i="2"/>
  <c r="J168" i="2"/>
  <c r="J956" i="2"/>
  <c r="J187" i="2"/>
  <c r="J411" i="2"/>
  <c r="J607" i="2"/>
  <c r="J805" i="2"/>
  <c r="J86" i="2"/>
  <c r="J282" i="2"/>
  <c r="J464" i="2"/>
  <c r="J852" i="2"/>
  <c r="J298" i="2"/>
  <c r="J427" i="2"/>
  <c r="J728" i="2"/>
  <c r="J100" i="2"/>
  <c r="J199" i="2"/>
  <c r="J31" i="2"/>
  <c r="J239" i="2"/>
  <c r="J992" i="2"/>
  <c r="J81" i="2"/>
  <c r="J257" i="2"/>
  <c r="J433" i="2"/>
  <c r="J593" i="2"/>
  <c r="J769" i="2"/>
  <c r="J34" i="2"/>
  <c r="J194" i="2"/>
  <c r="J990" i="2"/>
  <c r="J157" i="2"/>
  <c r="J349" i="2"/>
  <c r="J523" i="2"/>
  <c r="J707" i="2"/>
  <c r="J871" i="2"/>
  <c r="J124" i="2"/>
  <c r="J288" i="2"/>
  <c r="J442" i="2"/>
  <c r="J586" i="2"/>
  <c r="J99" i="2"/>
  <c r="J291" i="2"/>
  <c r="J453" i="2"/>
  <c r="J599" i="2"/>
  <c r="J745" i="2"/>
  <c r="J891" i="2"/>
  <c r="J126" i="2"/>
  <c r="J272" i="2"/>
  <c r="J412" i="2"/>
  <c r="J540" i="2"/>
  <c r="J668" i="2"/>
  <c r="J796" i="2"/>
  <c r="J13" i="2"/>
  <c r="J237" i="2"/>
  <c r="J459" i="2"/>
  <c r="J655" i="2"/>
  <c r="J847" i="2"/>
  <c r="J134" i="2"/>
  <c r="J330" i="2"/>
  <c r="J502" i="2"/>
  <c r="J662" i="2"/>
  <c r="J808" i="2"/>
  <c r="J965" i="2"/>
  <c r="J491" i="2"/>
  <c r="J857" i="2"/>
  <c r="J334" i="2"/>
  <c r="J666" i="2"/>
  <c r="J969" i="2"/>
  <c r="J339" i="2"/>
  <c r="J735" i="2"/>
  <c r="J214" i="2"/>
  <c r="J932" i="2"/>
  <c r="J215" i="2"/>
  <c r="J439" i="2"/>
  <c r="J631" i="2"/>
  <c r="J827" i="2"/>
  <c r="J112" i="2"/>
  <c r="J304" i="2"/>
  <c r="J484" i="2"/>
  <c r="J820" i="2"/>
  <c r="J248" i="2"/>
  <c r="J377" i="2"/>
  <c r="J696" i="2"/>
  <c r="J48" i="2"/>
  <c r="J147" i="2"/>
  <c r="J63" i="2"/>
  <c r="J271" i="2"/>
  <c r="J976" i="2"/>
  <c r="J113" i="2"/>
  <c r="J289" i="2"/>
  <c r="J449" i="2"/>
  <c r="J625" i="2"/>
  <c r="J801" i="2"/>
  <c r="J50" i="2"/>
  <c r="J226" i="2"/>
  <c r="J950" i="2"/>
  <c r="J181" i="2"/>
  <c r="J373" i="2"/>
  <c r="J559" i="2"/>
  <c r="J725" i="2"/>
  <c r="J889" i="2"/>
  <c r="J142" i="2"/>
  <c r="J308" i="2"/>
  <c r="J458" i="2"/>
  <c r="J988" i="2"/>
  <c r="J139" i="2"/>
  <c r="J311" i="2"/>
  <c r="J471" i="2"/>
  <c r="J617" i="2"/>
  <c r="J763" i="2"/>
  <c r="J909" i="2"/>
  <c r="J144" i="2"/>
  <c r="J292" i="2"/>
  <c r="J428" i="2"/>
  <c r="J556" i="2"/>
  <c r="J684" i="2"/>
  <c r="J812" i="2"/>
  <c r="J41" i="2"/>
  <c r="J269" i="2"/>
  <c r="J483" i="2"/>
  <c r="J679" i="2"/>
  <c r="J875" i="2"/>
  <c r="J156" i="2"/>
  <c r="J352" i="2"/>
  <c r="J526" i="2"/>
  <c r="J680" i="2"/>
  <c r="J826" i="2"/>
  <c r="J949" i="2"/>
  <c r="J537" i="2"/>
  <c r="J903" i="2"/>
  <c r="J382" i="2"/>
  <c r="J704" i="2"/>
  <c r="J937" i="2"/>
  <c r="J391" i="2"/>
  <c r="J787" i="2"/>
  <c r="J264" i="2"/>
  <c r="J19" i="2"/>
  <c r="J243" i="2"/>
  <c r="J461" i="2"/>
  <c r="J659" i="2"/>
  <c r="J851" i="2"/>
  <c r="J136" i="2"/>
  <c r="J332" i="2"/>
  <c r="J504" i="2"/>
  <c r="J516" i="2"/>
  <c r="J942" i="2"/>
  <c r="J863" i="2"/>
  <c r="J946" i="2"/>
  <c r="J303" i="2"/>
  <c r="J49" i="2"/>
  <c r="J337" i="2"/>
  <c r="J641" i="2"/>
  <c r="J881" i="2"/>
  <c r="J274" i="2"/>
  <c r="J93" i="2"/>
  <c r="J451" i="2"/>
  <c r="J743" i="2"/>
  <c r="J52" i="2"/>
  <c r="J344" i="2"/>
  <c r="J554" i="2"/>
  <c r="J203" i="2"/>
  <c r="J489" i="2"/>
  <c r="J691" i="2"/>
  <c r="J36" i="2"/>
  <c r="J236" i="2"/>
  <c r="J476" i="2"/>
  <c r="J700" i="2"/>
  <c r="J986" i="2"/>
  <c r="J325" i="2"/>
  <c r="J605" i="2"/>
  <c r="J38" i="2"/>
  <c r="J374" i="2"/>
  <c r="J608" i="2"/>
  <c r="J864" i="2"/>
  <c r="J361" i="2"/>
  <c r="J116" i="2"/>
  <c r="J740" i="2"/>
  <c r="J195" i="2"/>
  <c r="J883" i="2"/>
  <c r="J984" i="2"/>
  <c r="J327" i="2"/>
  <c r="J681" i="2"/>
  <c r="J40" i="2"/>
  <c r="J376" i="2"/>
  <c r="J610" i="2"/>
  <c r="J756" i="2"/>
  <c r="J898" i="2"/>
  <c r="J922" i="2"/>
  <c r="J217" i="2"/>
  <c r="J515" i="2"/>
  <c r="J20" i="2"/>
  <c r="J402" i="2"/>
  <c r="J722" i="2"/>
  <c r="J921" i="2"/>
  <c r="J167" i="2"/>
  <c r="J613" i="2"/>
  <c r="J94" i="2"/>
  <c r="J424" i="2"/>
  <c r="J842" i="2"/>
  <c r="J752" i="2"/>
  <c r="J512" i="2"/>
  <c r="J148" i="2"/>
  <c r="J665" i="2"/>
  <c r="J253" i="2"/>
  <c r="J152" i="2"/>
  <c r="J1002" i="2"/>
  <c r="J717" i="2"/>
  <c r="J930" i="2"/>
  <c r="J319" i="2"/>
  <c r="J129" i="2"/>
  <c r="J369" i="2"/>
  <c r="J673" i="2"/>
  <c r="J897" i="2"/>
  <c r="J290" i="2"/>
  <c r="J201" i="2"/>
  <c r="J469" i="2"/>
  <c r="J761" i="2"/>
  <c r="J88" i="2"/>
  <c r="J378" i="2"/>
  <c r="J948" i="2"/>
  <c r="J227" i="2"/>
  <c r="J507" i="2"/>
  <c r="J709" i="2"/>
  <c r="J54" i="2"/>
  <c r="J310" i="2"/>
  <c r="J492" i="2"/>
  <c r="J716" i="2"/>
  <c r="J958" i="2"/>
  <c r="J701" i="2"/>
  <c r="J60" i="2"/>
  <c r="J398" i="2"/>
  <c r="J626" i="2"/>
  <c r="J880" i="2"/>
  <c r="J587" i="2"/>
  <c r="J188" i="2"/>
  <c r="J251" i="2"/>
  <c r="J22" i="2"/>
  <c r="J43" i="2"/>
  <c r="J703" i="2"/>
  <c r="J400" i="2"/>
  <c r="J774" i="2"/>
  <c r="J991" i="2"/>
  <c r="J249" i="2"/>
  <c r="J565" i="2"/>
  <c r="J446" i="2"/>
  <c r="J758" i="2"/>
  <c r="J219" i="2"/>
  <c r="J663" i="2"/>
  <c r="J468" i="2"/>
  <c r="J786" i="2"/>
  <c r="J470" i="2"/>
  <c r="J96" i="2"/>
  <c r="J197" i="2"/>
  <c r="J101" i="2"/>
  <c r="J997" i="2"/>
  <c r="J422" i="2"/>
  <c r="J493" i="2"/>
  <c r="J103" i="2"/>
  <c r="J755" i="2"/>
  <c r="J440" i="2"/>
  <c r="J810" i="2"/>
  <c r="J301" i="2"/>
  <c r="J832" i="2"/>
  <c r="J759" i="2"/>
  <c r="J894" i="2"/>
  <c r="J386" i="2"/>
  <c r="J519" i="2"/>
  <c r="J762" i="2"/>
  <c r="J771" i="2"/>
  <c r="J544" i="2"/>
  <c r="J475" i="2"/>
  <c r="J143" i="2"/>
  <c r="J960" i="2"/>
  <c r="J193" i="2"/>
  <c r="J497" i="2"/>
  <c r="J721" i="2"/>
  <c r="J114" i="2"/>
  <c r="J926" i="2"/>
  <c r="J285" i="2"/>
  <c r="J597" i="2"/>
  <c r="J815" i="2"/>
  <c r="J198" i="2"/>
  <c r="J474" i="2"/>
  <c r="J35" i="2"/>
  <c r="J355" i="2"/>
  <c r="J563" i="2"/>
  <c r="J819" i="2"/>
  <c r="J164" i="2"/>
  <c r="J364" i="2"/>
  <c r="J588" i="2"/>
  <c r="J764" i="2"/>
  <c r="J125" i="2"/>
  <c r="J509" i="2"/>
  <c r="J775" i="2"/>
  <c r="J206" i="2"/>
  <c r="J462" i="2"/>
  <c r="J736" i="2"/>
  <c r="J933" i="2"/>
  <c r="J711" i="2"/>
  <c r="J466" i="2"/>
  <c r="J539" i="2"/>
  <c r="J336" i="2"/>
  <c r="J131" i="2"/>
  <c r="J777" i="2"/>
  <c r="J357" i="2"/>
  <c r="J776" i="2"/>
  <c r="J359" i="2"/>
  <c r="J62" i="2"/>
  <c r="J628" i="2"/>
  <c r="AC65" i="4"/>
  <c r="J92" i="2"/>
  <c r="J1003" i="2"/>
  <c r="J140" i="2"/>
  <c r="J726" i="2"/>
  <c r="J619" i="2"/>
  <c r="J6" i="2"/>
  <c r="J993" i="2"/>
  <c r="J95" i="2"/>
  <c r="J351" i="2"/>
  <c r="J385" i="2"/>
  <c r="J689" i="2"/>
  <c r="J306" i="2"/>
  <c r="J487" i="2"/>
  <c r="J779" i="2"/>
  <c r="J394" i="2"/>
  <c r="J247" i="2"/>
  <c r="J525" i="2"/>
  <c r="J72" i="2"/>
  <c r="J508" i="2"/>
  <c r="J732" i="2"/>
  <c r="J381" i="2"/>
  <c r="J84" i="2"/>
  <c r="J418" i="2"/>
  <c r="J896" i="2"/>
  <c r="J212" i="2"/>
  <c r="J814" i="2"/>
  <c r="J68" i="2"/>
  <c r="J731" i="2"/>
  <c r="J420" i="2"/>
  <c r="J646" i="2"/>
  <c r="J975" i="2"/>
  <c r="J277" i="2"/>
  <c r="J138" i="2"/>
  <c r="J486" i="2"/>
  <c r="J980" i="2"/>
  <c r="J713" i="2"/>
  <c r="J999" i="2"/>
  <c r="J915" i="2"/>
  <c r="J430" i="2"/>
  <c r="J569" i="2"/>
  <c r="J118" i="2"/>
  <c r="J45" i="2"/>
  <c r="J166" i="2"/>
  <c r="J952" i="2"/>
  <c r="J939" i="2"/>
  <c r="J911" i="2"/>
  <c r="J621" i="2"/>
  <c r="J161" i="2"/>
  <c r="J66" i="2"/>
  <c r="J245" i="2"/>
  <c r="J160" i="2"/>
  <c r="J924" i="2"/>
  <c r="J781" i="2"/>
  <c r="J328" i="2"/>
  <c r="J69" i="2"/>
  <c r="J729" i="2"/>
  <c r="J698" i="2"/>
  <c r="J637" i="2"/>
  <c r="J443" i="2"/>
  <c r="J71" i="2"/>
  <c r="J387" i="2"/>
  <c r="J158" i="2"/>
  <c r="J792" i="2"/>
  <c r="J21" i="2"/>
  <c r="J611" i="2"/>
  <c r="J794" i="2"/>
  <c r="J307" i="2"/>
  <c r="J190" i="2"/>
  <c r="J694" i="2"/>
  <c r="J46" i="2"/>
  <c r="J141" i="2"/>
  <c r="J821" i="2"/>
  <c r="J640" i="2"/>
  <c r="J571" i="2"/>
  <c r="J111" i="2"/>
  <c r="J367" i="2"/>
  <c r="J177" i="2"/>
  <c r="J465" i="2"/>
  <c r="J705" i="2"/>
  <c r="J98" i="2"/>
  <c r="J322" i="2"/>
  <c r="J265" i="2"/>
  <c r="J579" i="2"/>
  <c r="J797" i="2"/>
  <c r="J180" i="2"/>
  <c r="J410" i="2"/>
  <c r="J11" i="2"/>
  <c r="J331" i="2"/>
  <c r="J543" i="2"/>
  <c r="J799" i="2"/>
  <c r="J90" i="2"/>
  <c r="J346" i="2"/>
  <c r="J572" i="2"/>
  <c r="J748" i="2"/>
  <c r="J409" i="2"/>
  <c r="J751" i="2"/>
  <c r="J184" i="2"/>
  <c r="J438" i="2"/>
  <c r="J718" i="2"/>
  <c r="J661" i="2"/>
  <c r="J850" i="2"/>
  <c r="J485" i="2"/>
  <c r="J186" i="2"/>
  <c r="J664" i="2"/>
  <c r="J959" i="2"/>
  <c r="J683" i="2"/>
  <c r="J530" i="2"/>
  <c r="J363" i="2"/>
  <c r="J240" i="2"/>
  <c r="J670" i="2"/>
  <c r="J85" i="2"/>
  <c r="J884" i="2"/>
  <c r="J582" i="2"/>
  <c r="AC35" i="4"/>
  <c r="I771" i="2"/>
  <c r="J313" i="2"/>
  <c r="J192" i="2"/>
  <c r="J784" i="2"/>
  <c r="J404" i="2"/>
  <c r="J567" i="2"/>
  <c r="J953" i="2"/>
  <c r="J358" i="2"/>
  <c r="J463" i="2"/>
  <c r="J954" i="2"/>
  <c r="J738" i="2"/>
  <c r="J356" i="2"/>
  <c r="J557" i="2"/>
  <c r="J384" i="2"/>
  <c r="J550" i="2"/>
  <c r="J846" i="2"/>
  <c r="J230" i="2"/>
  <c r="J185" i="2"/>
  <c r="J460" i="2"/>
  <c r="J837" i="2"/>
  <c r="J163" i="2"/>
  <c r="J32" i="2"/>
  <c r="J309" i="2"/>
  <c r="J833" i="2"/>
  <c r="J33" i="2"/>
  <c r="J27" i="2"/>
  <c r="J616" i="2"/>
  <c r="J365" i="2"/>
  <c r="J244" i="2"/>
  <c r="J816" i="2"/>
  <c r="J360" i="2"/>
  <c r="J517" i="2"/>
  <c r="J1001" i="2"/>
  <c r="J312" i="2"/>
  <c r="J419" i="2"/>
  <c r="J982" i="2"/>
  <c r="J720" i="2"/>
  <c r="J260" i="2"/>
  <c r="J535" i="2"/>
  <c r="J831" i="2"/>
  <c r="J510" i="2"/>
  <c r="J772" i="2"/>
  <c r="J10" i="2"/>
  <c r="J153" i="2"/>
  <c r="J444" i="2"/>
  <c r="J671" i="2"/>
  <c r="J55" i="2"/>
  <c r="J14" i="2"/>
  <c r="J73" i="2"/>
  <c r="J817" i="2"/>
  <c r="AC66" i="4"/>
  <c r="J342" i="2"/>
  <c r="J674" i="2"/>
  <c r="I358" i="2"/>
  <c r="I156" i="2"/>
  <c r="I779" i="2"/>
  <c r="I112" i="2"/>
  <c r="I129" i="2"/>
  <c r="I244" i="2"/>
  <c r="I517" i="2"/>
  <c r="I28" i="2"/>
  <c r="I455" i="2"/>
  <c r="I528" i="2"/>
  <c r="J765" i="2"/>
  <c r="J578" i="2"/>
  <c r="J963" i="2"/>
  <c r="J905" i="2"/>
  <c r="J51" i="2"/>
  <c r="J648" i="2"/>
  <c r="J829" i="2"/>
  <c r="J165" i="2"/>
  <c r="J866" i="2"/>
  <c r="J568" i="2"/>
  <c r="J901" i="2"/>
  <c r="J155" i="2"/>
  <c r="J83" i="2"/>
  <c r="J133" i="2"/>
  <c r="J546" i="2"/>
  <c r="J555" i="2"/>
  <c r="J636" i="2"/>
  <c r="J182" i="2"/>
  <c r="J395" i="2"/>
  <c r="J326" i="2"/>
  <c r="J615" i="2"/>
  <c r="J162" i="2"/>
  <c r="J321" i="2"/>
  <c r="J159" i="2"/>
  <c r="J261" i="2"/>
  <c r="K94" i="2"/>
  <c r="K61" i="2"/>
  <c r="K311" i="2"/>
  <c r="AC66" i="5"/>
  <c r="K282" i="2"/>
  <c r="K780" i="2"/>
  <c r="K884" i="2"/>
  <c r="K113" i="2"/>
  <c r="K185" i="2"/>
  <c r="K385" i="2"/>
  <c r="K457" i="2"/>
  <c r="K26" i="2"/>
  <c r="K267" i="2"/>
  <c r="K741" i="2"/>
  <c r="K805" i="2"/>
  <c r="K869" i="2"/>
  <c r="K57" i="2"/>
  <c r="K122" i="2"/>
  <c r="K186" i="2"/>
  <c r="K378" i="2"/>
  <c r="K442" i="2"/>
  <c r="K51" i="2"/>
  <c r="K279" i="2"/>
  <c r="K17" i="2"/>
  <c r="K290" i="2"/>
  <c r="K804" i="2"/>
  <c r="K892" i="2"/>
  <c r="K121" i="2"/>
  <c r="K193" i="2"/>
  <c r="K393" i="2"/>
  <c r="K465" i="2"/>
  <c r="K34" i="2"/>
  <c r="K275" i="2"/>
  <c r="K749" i="2"/>
  <c r="K813" i="2"/>
  <c r="K877" i="2"/>
  <c r="K65" i="2"/>
  <c r="K130" i="2"/>
  <c r="K194" i="2"/>
  <c r="K386" i="2"/>
  <c r="K450" i="2"/>
  <c r="K883" i="2"/>
  <c r="K269" i="2"/>
  <c r="K210" i="2"/>
  <c r="K298" i="2"/>
  <c r="K812" i="2"/>
  <c r="K908" i="2"/>
  <c r="K129" i="2"/>
  <c r="K201" i="2"/>
  <c r="K401" i="2"/>
  <c r="K473" i="2"/>
  <c r="K211" i="2"/>
  <c r="K291" i="2"/>
  <c r="K757" i="2"/>
  <c r="K821" i="2"/>
  <c r="K885" i="2"/>
  <c r="K74" i="2"/>
  <c r="K138" i="2"/>
  <c r="K202" i="2"/>
  <c r="K394" i="2"/>
  <c r="K458" i="2"/>
  <c r="K841" i="2"/>
  <c r="K153" i="2"/>
  <c r="K876" i="2"/>
  <c r="K740" i="2"/>
  <c r="K14" i="2"/>
  <c r="K851" i="2"/>
  <c r="K340" i="2"/>
  <c r="K905" i="2"/>
  <c r="K799" i="2"/>
  <c r="AB18" i="5"/>
  <c r="K12" i="2"/>
  <c r="K22" i="2"/>
  <c r="K32" i="2"/>
  <c r="K213" i="2"/>
  <c r="K223" i="2"/>
  <c r="K233" i="2"/>
  <c r="K245" i="2"/>
  <c r="K255" i="2"/>
  <c r="K265" i="2"/>
  <c r="K277" i="2"/>
  <c r="K287" i="2"/>
  <c r="K297" i="2"/>
  <c r="K309" i="2"/>
  <c r="K322" i="2"/>
  <c r="K335" i="2"/>
  <c r="K743" i="2"/>
  <c r="K753" i="2"/>
  <c r="K763" i="2"/>
  <c r="K775" i="2"/>
  <c r="K785" i="2"/>
  <c r="K795" i="2"/>
  <c r="K807" i="2"/>
  <c r="K817" i="2"/>
  <c r="K827" i="2"/>
  <c r="K839" i="2"/>
  <c r="K849" i="2"/>
  <c r="K859" i="2"/>
  <c r="K871" i="2"/>
  <c r="K881" i="2"/>
  <c r="K891" i="2"/>
  <c r="K903" i="2"/>
  <c r="K37" i="2"/>
  <c r="K47" i="2"/>
  <c r="K59" i="2"/>
  <c r="K69" i="2"/>
  <c r="K80" i="2"/>
  <c r="K92" i="2"/>
  <c r="K102" i="2"/>
  <c r="K112" i="2"/>
  <c r="K124" i="2"/>
  <c r="K134" i="2"/>
  <c r="K144" i="2"/>
  <c r="K156" i="2"/>
  <c r="K104" i="2"/>
  <c r="K116" i="2"/>
  <c r="K126" i="2"/>
  <c r="K136" i="2"/>
  <c r="K148" i="2"/>
  <c r="K158" i="2"/>
  <c r="K168" i="2"/>
  <c r="K180" i="2"/>
  <c r="K190" i="2"/>
  <c r="K200" i="2"/>
  <c r="K337" i="2"/>
  <c r="K350" i="2"/>
  <c r="K360" i="2"/>
  <c r="K372" i="2"/>
  <c r="K382" i="2"/>
  <c r="K392" i="2"/>
  <c r="K404" i="2"/>
  <c r="K414" i="2"/>
  <c r="K424" i="2"/>
  <c r="K436" i="2"/>
  <c r="K446" i="2"/>
  <c r="K456" i="2"/>
  <c r="K468" i="2"/>
  <c r="K478" i="2"/>
  <c r="K488" i="2"/>
  <c r="K500" i="2"/>
  <c r="K508" i="2"/>
  <c r="K516" i="2"/>
  <c r="K524" i="2"/>
  <c r="K532" i="2"/>
  <c r="K540" i="2"/>
  <c r="K548" i="2"/>
  <c r="K556" i="2"/>
  <c r="K564" i="2"/>
  <c r="K572" i="2"/>
  <c r="K580" i="2"/>
  <c r="K588" i="2"/>
  <c r="K596" i="2"/>
  <c r="K604" i="2"/>
  <c r="K612" i="2"/>
  <c r="K620" i="2"/>
  <c r="K628" i="2"/>
  <c r="K636" i="2"/>
  <c r="K644" i="2"/>
  <c r="K652" i="2"/>
  <c r="K660" i="2"/>
  <c r="K668" i="2"/>
  <c r="AC33" i="5"/>
  <c r="AB32" i="5" s="1"/>
  <c r="K16" i="2"/>
  <c r="K30" i="2"/>
  <c r="K214" i="2"/>
  <c r="K229" i="2"/>
  <c r="K241" i="2"/>
  <c r="K256" i="2"/>
  <c r="K271" i="2"/>
  <c r="K285" i="2"/>
  <c r="K300" i="2"/>
  <c r="K314" i="2"/>
  <c r="K332" i="2"/>
  <c r="K744" i="2"/>
  <c r="K759" i="2"/>
  <c r="K771" i="2"/>
  <c r="K786" i="2"/>
  <c r="K801" i="2"/>
  <c r="K815" i="2"/>
  <c r="K830" i="2"/>
  <c r="K843" i="2"/>
  <c r="K857" i="2"/>
  <c r="K872" i="2"/>
  <c r="K887" i="2"/>
  <c r="K899" i="2"/>
  <c r="K38" i="2"/>
  <c r="K53" i="2"/>
  <c r="K67" i="2"/>
  <c r="K83" i="2"/>
  <c r="K96" i="2"/>
  <c r="K110" i="2"/>
  <c r="K125" i="2"/>
  <c r="K140" i="2"/>
  <c r="K152" i="2"/>
  <c r="K166" i="2"/>
  <c r="K179" i="2"/>
  <c r="K191" i="2"/>
  <c r="K204" i="2"/>
  <c r="K343" i="2"/>
  <c r="K356" i="2"/>
  <c r="K367" i="2"/>
  <c r="K380" i="2"/>
  <c r="K391" i="2"/>
  <c r="K405" i="2"/>
  <c r="K416" i="2"/>
  <c r="K429" i="2"/>
  <c r="K440" i="2"/>
  <c r="K453" i="2"/>
  <c r="K464" i="2"/>
  <c r="K477" i="2"/>
  <c r="K491" i="2"/>
  <c r="K502" i="2"/>
  <c r="K511" i="2"/>
  <c r="K520" i="2"/>
  <c r="K529" i="2"/>
  <c r="K538" i="2"/>
  <c r="K547" i="2"/>
  <c r="K557" i="2"/>
  <c r="K566" i="2"/>
  <c r="K575" i="2"/>
  <c r="K584" i="2"/>
  <c r="K593" i="2"/>
  <c r="K602" i="2"/>
  <c r="K611" i="2"/>
  <c r="K621" i="2"/>
  <c r="K630" i="2"/>
  <c r="K639" i="2"/>
  <c r="K648" i="2"/>
  <c r="K657" i="2"/>
  <c r="K666" i="2"/>
  <c r="K675" i="2"/>
  <c r="K683" i="2"/>
  <c r="K691" i="2"/>
  <c r="K699" i="2"/>
  <c r="K707" i="2"/>
  <c r="K715" i="2"/>
  <c r="K723" i="2"/>
  <c r="K731" i="2"/>
  <c r="K1000" i="2"/>
  <c r="K992" i="2"/>
  <c r="K984" i="2"/>
  <c r="K976" i="2"/>
  <c r="K968" i="2"/>
  <c r="K960" i="2"/>
  <c r="K952" i="2"/>
  <c r="K6" i="2"/>
  <c r="K20" i="2"/>
  <c r="K35" i="2"/>
  <c r="K217" i="2"/>
  <c r="K231" i="2"/>
  <c r="K246" i="2"/>
  <c r="K261" i="2"/>
  <c r="K273" i="2"/>
  <c r="K288" i="2"/>
  <c r="K303" i="2"/>
  <c r="K319" i="2"/>
  <c r="K339" i="2"/>
  <c r="K747" i="2"/>
  <c r="K761" i="2"/>
  <c r="K776" i="2"/>
  <c r="K791" i="2"/>
  <c r="K803" i="2"/>
  <c r="K818" i="2"/>
  <c r="K833" i="2"/>
  <c r="K847" i="2"/>
  <c r="K862" i="2"/>
  <c r="K875" i="2"/>
  <c r="K889" i="2"/>
  <c r="K904" i="2"/>
  <c r="K43" i="2"/>
  <c r="K55" i="2"/>
  <c r="K71" i="2"/>
  <c r="K86" i="2"/>
  <c r="K100" i="2"/>
  <c r="K115" i="2"/>
  <c r="K128" i="2"/>
  <c r="K142" i="2"/>
  <c r="K157" i="2"/>
  <c r="K171" i="2"/>
  <c r="K182" i="2"/>
  <c r="K195" i="2"/>
  <c r="K313" i="2"/>
  <c r="K347" i="2"/>
  <c r="K358" i="2"/>
  <c r="K371" i="2"/>
  <c r="K383" i="2"/>
  <c r="K396" i="2"/>
  <c r="K407" i="2"/>
  <c r="K420" i="2"/>
  <c r="K431" i="2"/>
  <c r="K444" i="2"/>
  <c r="K455" i="2"/>
  <c r="K469" i="2"/>
  <c r="K480" i="2"/>
  <c r="K493" i="2"/>
  <c r="K504" i="2"/>
  <c r="K513" i="2"/>
  <c r="K522" i="2"/>
  <c r="K531" i="2"/>
  <c r="K541" i="2"/>
  <c r="K550" i="2"/>
  <c r="K559" i="2"/>
  <c r="K568" i="2"/>
  <c r="K577" i="2"/>
  <c r="K586" i="2"/>
  <c r="K595" i="2"/>
  <c r="K605" i="2"/>
  <c r="K614" i="2"/>
  <c r="K623" i="2"/>
  <c r="K632" i="2"/>
  <c r="K641" i="2"/>
  <c r="K650" i="2"/>
  <c r="K659" i="2"/>
  <c r="K669" i="2"/>
  <c r="K677" i="2"/>
  <c r="K685" i="2"/>
  <c r="K693" i="2"/>
  <c r="K701" i="2"/>
  <c r="K709" i="2"/>
  <c r="K717" i="2"/>
  <c r="K725" i="2"/>
  <c r="K733" i="2"/>
  <c r="K998" i="2"/>
  <c r="K990" i="2"/>
  <c r="K982" i="2"/>
  <c r="K974" i="2"/>
  <c r="K966" i="2"/>
  <c r="K958" i="2"/>
  <c r="K950" i="2"/>
  <c r="K942" i="2"/>
  <c r="K934" i="2"/>
  <c r="K926" i="2"/>
  <c r="K918" i="2"/>
  <c r="AC34" i="5"/>
  <c r="K5" i="2"/>
  <c r="K23" i="2"/>
  <c r="K209" i="2"/>
  <c r="K230" i="2"/>
  <c r="K249" i="2"/>
  <c r="K268" i="2"/>
  <c r="K286" i="2"/>
  <c r="K305" i="2"/>
  <c r="K330" i="2"/>
  <c r="K746" i="2"/>
  <c r="K766" i="2"/>
  <c r="K783" i="2"/>
  <c r="K802" i="2"/>
  <c r="K823" i="2"/>
  <c r="K840" i="2"/>
  <c r="K858" i="2"/>
  <c r="K879" i="2"/>
  <c r="K897" i="2"/>
  <c r="K42" i="2"/>
  <c r="K60" i="2"/>
  <c r="K78" i="2"/>
  <c r="K99" i="2"/>
  <c r="K118" i="2"/>
  <c r="K135" i="2"/>
  <c r="K155" i="2"/>
  <c r="K173" i="2"/>
  <c r="K188" i="2"/>
  <c r="K205" i="2"/>
  <c r="K349" i="2"/>
  <c r="K365" i="2"/>
  <c r="K381" i="2"/>
  <c r="K398" i="2"/>
  <c r="K413" i="2"/>
  <c r="K430" i="2"/>
  <c r="K447" i="2"/>
  <c r="K462" i="2"/>
  <c r="K479" i="2"/>
  <c r="K495" i="2"/>
  <c r="K509" i="2"/>
  <c r="K521" i="2"/>
  <c r="K534" i="2"/>
  <c r="K545" i="2"/>
  <c r="K558" i="2"/>
  <c r="K570" i="2"/>
  <c r="K582" i="2"/>
  <c r="K594" i="2"/>
  <c r="K607" i="2"/>
  <c r="K618" i="2"/>
  <c r="K631" i="2"/>
  <c r="K643" i="2"/>
  <c r="K655" i="2"/>
  <c r="K667" i="2"/>
  <c r="K679" i="2"/>
  <c r="K689" i="2"/>
  <c r="K700" i="2"/>
  <c r="K711" i="2"/>
  <c r="K721" i="2"/>
  <c r="K732" i="2"/>
  <c r="K996" i="2"/>
  <c r="K986" i="2"/>
  <c r="K975" i="2"/>
  <c r="K964" i="2"/>
  <c r="K954" i="2"/>
  <c r="K944" i="2"/>
  <c r="K935" i="2"/>
  <c r="K925" i="2"/>
  <c r="K916" i="2"/>
  <c r="K7" i="2"/>
  <c r="K27" i="2"/>
  <c r="K212" i="2"/>
  <c r="K232" i="2"/>
  <c r="K252" i="2"/>
  <c r="K270" i="2"/>
  <c r="K292" i="2"/>
  <c r="K308" i="2"/>
  <c r="K331" i="2"/>
  <c r="K750" i="2"/>
  <c r="K768" i="2"/>
  <c r="K784" i="2"/>
  <c r="K806" i="2"/>
  <c r="K824" i="2"/>
  <c r="K842" i="2"/>
  <c r="K864" i="2"/>
  <c r="K880" i="2"/>
  <c r="K898" i="2"/>
  <c r="K11" i="2"/>
  <c r="K29" i="2"/>
  <c r="K220" i="2"/>
  <c r="K238" i="2"/>
  <c r="K254" i="2"/>
  <c r="K276" i="2"/>
  <c r="K294" i="2"/>
  <c r="K312" i="2"/>
  <c r="K736" i="2"/>
  <c r="K752" i="2"/>
  <c r="K770" i="2"/>
  <c r="K792" i="2"/>
  <c r="K810" i="2"/>
  <c r="K826" i="2"/>
  <c r="K848" i="2"/>
  <c r="K866" i="2"/>
  <c r="K886" i="2"/>
  <c r="K906" i="2"/>
  <c r="K46" i="2"/>
  <c r="K66" i="2"/>
  <c r="K87" i="2"/>
  <c r="K107" i="2"/>
  <c r="K123" i="2"/>
  <c r="K143" i="2"/>
  <c r="K163" i="2"/>
  <c r="K176" i="2"/>
  <c r="K196" i="2"/>
  <c r="K333" i="2"/>
  <c r="K355" i="2"/>
  <c r="K373" i="2"/>
  <c r="K388" i="2"/>
  <c r="K403" i="2"/>
  <c r="K421" i="2"/>
  <c r="K437" i="2"/>
  <c r="K452" i="2"/>
  <c r="K470" i="2"/>
  <c r="K485" i="2"/>
  <c r="K501" i="2"/>
  <c r="K514" i="2"/>
  <c r="K526" i="2"/>
  <c r="K537" i="2"/>
  <c r="K551" i="2"/>
  <c r="K562" i="2"/>
  <c r="K574" i="2"/>
  <c r="K587" i="2"/>
  <c r="K599" i="2"/>
  <c r="K610" i="2"/>
  <c r="K624" i="2"/>
  <c r="K635" i="2"/>
  <c r="K647" i="2"/>
  <c r="K661" i="2"/>
  <c r="K672" i="2"/>
  <c r="K682" i="2"/>
  <c r="K694" i="2"/>
  <c r="K704" i="2"/>
  <c r="K714" i="2"/>
  <c r="K726" i="2"/>
  <c r="K1003" i="2"/>
  <c r="K993" i="2"/>
  <c r="K981" i="2"/>
  <c r="K971" i="2"/>
  <c r="K961" i="2"/>
  <c r="K949" i="2"/>
  <c r="K940" i="2"/>
  <c r="K931" i="2"/>
  <c r="K922" i="2"/>
  <c r="K913" i="2"/>
  <c r="K13" i="2"/>
  <c r="K31" i="2"/>
  <c r="K221" i="2"/>
  <c r="K239" i="2"/>
  <c r="K260" i="2"/>
  <c r="K278" i="2"/>
  <c r="K295" i="2"/>
  <c r="K318" i="2"/>
  <c r="K737" i="2"/>
  <c r="K754" i="2"/>
  <c r="K774" i="2"/>
  <c r="K793" i="2"/>
  <c r="K811" i="2"/>
  <c r="K832" i="2"/>
  <c r="K850" i="2"/>
  <c r="K867" i="2"/>
  <c r="K888" i="2"/>
  <c r="K907" i="2"/>
  <c r="AC67" i="5"/>
  <c r="K19" i="2"/>
  <c r="K207" i="2"/>
  <c r="K224" i="2"/>
  <c r="K244" i="2"/>
  <c r="K263" i="2"/>
  <c r="K281" i="2"/>
  <c r="K302" i="2"/>
  <c r="K323" i="2"/>
  <c r="K739" i="2"/>
  <c r="K760" i="2"/>
  <c r="K779" i="2"/>
  <c r="K798" i="2"/>
  <c r="K816" i="2"/>
  <c r="K835" i="2"/>
  <c r="K855" i="2"/>
  <c r="K874" i="2"/>
  <c r="K894" i="2"/>
  <c r="K911" i="2"/>
  <c r="K54" i="2"/>
  <c r="K76" i="2"/>
  <c r="K93" i="2"/>
  <c r="K111" i="2"/>
  <c r="K132" i="2"/>
  <c r="K150" i="2"/>
  <c r="K167" i="2"/>
  <c r="K184" i="2"/>
  <c r="K199" i="2"/>
  <c r="K344" i="2"/>
  <c r="K363" i="2"/>
  <c r="K376" i="2"/>
  <c r="K395" i="2"/>
  <c r="K411" i="2"/>
  <c r="K427" i="2"/>
  <c r="K443" i="2"/>
  <c r="K460" i="2"/>
  <c r="K475" i="2"/>
  <c r="K492" i="2"/>
  <c r="K506" i="2"/>
  <c r="K518" i="2"/>
  <c r="K530" i="2"/>
  <c r="K543" i="2"/>
  <c r="K554" i="2"/>
  <c r="K567" i="2"/>
  <c r="K579" i="2"/>
  <c r="K591" i="2"/>
  <c r="K603" i="2"/>
  <c r="K616" i="2"/>
  <c r="K627" i="2"/>
  <c r="K640" i="2"/>
  <c r="K653" i="2"/>
  <c r="K664" i="2"/>
  <c r="K676" i="2"/>
  <c r="K687" i="2"/>
  <c r="K697" i="2"/>
  <c r="K708" i="2"/>
  <c r="K719" i="2"/>
  <c r="K729" i="2"/>
  <c r="K999" i="2"/>
  <c r="K988" i="2"/>
  <c r="K978" i="2"/>
  <c r="K967" i="2"/>
  <c r="K956" i="2"/>
  <c r="K946" i="2"/>
  <c r="K937" i="2"/>
  <c r="K928" i="2"/>
  <c r="K919" i="2"/>
  <c r="AC69" i="5"/>
  <c r="K21" i="2"/>
  <c r="K208" i="2"/>
  <c r="K228" i="2"/>
  <c r="K248" i="2"/>
  <c r="K264" i="2"/>
  <c r="K284" i="2"/>
  <c r="K304" i="2"/>
  <c r="K328" i="2"/>
  <c r="K742" i="2"/>
  <c r="K762" i="2"/>
  <c r="K782" i="2"/>
  <c r="K800" i="2"/>
  <c r="K822" i="2"/>
  <c r="K838" i="2"/>
  <c r="K856" i="2"/>
  <c r="K878" i="2"/>
  <c r="K896" i="2"/>
  <c r="K28" i="2"/>
  <c r="K272" i="2"/>
  <c r="K751" i="2"/>
  <c r="K825" i="2"/>
  <c r="K902" i="2"/>
  <c r="K62" i="2"/>
  <c r="K91" i="2"/>
  <c r="K120" i="2"/>
  <c r="K151" i="2"/>
  <c r="K181" i="2"/>
  <c r="K317" i="2"/>
  <c r="K359" i="2"/>
  <c r="K387" i="2"/>
  <c r="K412" i="2"/>
  <c r="K438" i="2"/>
  <c r="K463" i="2"/>
  <c r="K487" i="2"/>
  <c r="K512" i="2"/>
  <c r="K533" i="2"/>
  <c r="K552" i="2"/>
  <c r="K571" i="2"/>
  <c r="K590" i="2"/>
  <c r="K609" i="2"/>
  <c r="K629" i="2"/>
  <c r="K649" i="2"/>
  <c r="K670" i="2"/>
  <c r="K686" i="2"/>
  <c r="K703" i="2"/>
  <c r="K720" i="2"/>
  <c r="K1002" i="2"/>
  <c r="K985" i="2"/>
  <c r="K969" i="2"/>
  <c r="K951" i="2"/>
  <c r="K936" i="2"/>
  <c r="K921" i="2"/>
  <c r="K671" i="2"/>
  <c r="K705" i="2"/>
  <c r="K1001" i="2"/>
  <c r="K965" i="2"/>
  <c r="K948" i="2"/>
  <c r="K920" i="2"/>
  <c r="K598" i="2"/>
  <c r="K656" i="2"/>
  <c r="K692" i="2"/>
  <c r="K979" i="2"/>
  <c r="K930" i="2"/>
  <c r="K310" i="2"/>
  <c r="K865" i="2"/>
  <c r="K139" i="2"/>
  <c r="K192" i="2"/>
  <c r="K399" i="2"/>
  <c r="K476" i="2"/>
  <c r="K561" i="2"/>
  <c r="K638" i="2"/>
  <c r="K695" i="2"/>
  <c r="K994" i="2"/>
  <c r="K943" i="2"/>
  <c r="K320" i="2"/>
  <c r="K794" i="2"/>
  <c r="K79" i="2"/>
  <c r="K172" i="2"/>
  <c r="K375" i="2"/>
  <c r="K454" i="2"/>
  <c r="K525" i="2"/>
  <c r="K583" i="2"/>
  <c r="K642" i="2"/>
  <c r="K696" i="2"/>
  <c r="K991" i="2"/>
  <c r="K941" i="2"/>
  <c r="K334" i="2"/>
  <c r="K808" i="2"/>
  <c r="K85" i="2"/>
  <c r="K174" i="2"/>
  <c r="K379" i="2"/>
  <c r="K459" i="2"/>
  <c r="K527" i="2"/>
  <c r="K585" i="2"/>
  <c r="K645" i="2"/>
  <c r="K698" i="2"/>
  <c r="K989" i="2"/>
  <c r="K924" i="2"/>
  <c r="K262" i="2"/>
  <c r="K58" i="2"/>
  <c r="K149" i="2"/>
  <c r="K357" i="2"/>
  <c r="K435" i="2"/>
  <c r="K510" i="2"/>
  <c r="K569" i="2"/>
  <c r="K626" i="2"/>
  <c r="K684" i="2"/>
  <c r="K735" i="2"/>
  <c r="K953" i="2"/>
  <c r="K206" i="2"/>
  <c r="K280" i="2"/>
  <c r="K758" i="2"/>
  <c r="K834" i="2"/>
  <c r="K910" i="2"/>
  <c r="K63" i="2"/>
  <c r="K95" i="2"/>
  <c r="K127" i="2"/>
  <c r="K159" i="2"/>
  <c r="K183" i="2"/>
  <c r="K321" i="2"/>
  <c r="K364" i="2"/>
  <c r="K389" i="2"/>
  <c r="K415" i="2"/>
  <c r="K439" i="2"/>
  <c r="K467" i="2"/>
  <c r="K494" i="2"/>
  <c r="K515" i="2"/>
  <c r="K535" i="2"/>
  <c r="K553" i="2"/>
  <c r="K573" i="2"/>
  <c r="K592" i="2"/>
  <c r="K613" i="2"/>
  <c r="K633" i="2"/>
  <c r="K651" i="2"/>
  <c r="K688" i="2"/>
  <c r="K722" i="2"/>
  <c r="K983" i="2"/>
  <c r="K933" i="2"/>
  <c r="K637" i="2"/>
  <c r="K710" i="2"/>
  <c r="K995" i="2"/>
  <c r="K945" i="2"/>
  <c r="K790" i="2"/>
  <c r="K45" i="2"/>
  <c r="K108" i="2"/>
  <c r="K348" i="2"/>
  <c r="K423" i="2"/>
  <c r="K503" i="2"/>
  <c r="K542" i="2"/>
  <c r="K619" i="2"/>
  <c r="K678" i="2"/>
  <c r="K728" i="2"/>
  <c r="K959" i="2"/>
  <c r="K914" i="2"/>
  <c r="K240" i="2"/>
  <c r="K870" i="2"/>
  <c r="K109" i="2"/>
  <c r="K197" i="2"/>
  <c r="K400" i="2"/>
  <c r="K483" i="2"/>
  <c r="K544" i="2"/>
  <c r="K601" i="2"/>
  <c r="K662" i="2"/>
  <c r="K713" i="2"/>
  <c r="K973" i="2"/>
  <c r="K927" i="2"/>
  <c r="K8" i="2"/>
  <c r="K882" i="2"/>
  <c r="K117" i="2"/>
  <c r="K198" i="2"/>
  <c r="K406" i="2"/>
  <c r="K484" i="2"/>
  <c r="K546" i="2"/>
  <c r="K606" i="2"/>
  <c r="K663" i="2"/>
  <c r="K716" i="2"/>
  <c r="K972" i="2"/>
  <c r="K939" i="2"/>
  <c r="K15" i="2"/>
  <c r="K890" i="2"/>
  <c r="K119" i="2"/>
  <c r="K203" i="2"/>
  <c r="K408" i="2"/>
  <c r="K486" i="2"/>
  <c r="K549" i="2"/>
  <c r="K608" i="2"/>
  <c r="K665" i="2"/>
  <c r="K702" i="2"/>
  <c r="K987" i="2"/>
  <c r="K923" i="2"/>
  <c r="K216" i="2"/>
  <c r="K293" i="2"/>
  <c r="K769" i="2"/>
  <c r="K846" i="2"/>
  <c r="K36" i="2"/>
  <c r="K68" i="2"/>
  <c r="K101" i="2"/>
  <c r="K131" i="2"/>
  <c r="K160" i="2"/>
  <c r="K187" i="2"/>
  <c r="K341" i="2"/>
  <c r="K366" i="2"/>
  <c r="K390" i="2"/>
  <c r="K419" i="2"/>
  <c r="K445" i="2"/>
  <c r="K471" i="2"/>
  <c r="K496" i="2"/>
  <c r="K517" i="2"/>
  <c r="K536" i="2"/>
  <c r="K555" i="2"/>
  <c r="K576" i="2"/>
  <c r="K597" i="2"/>
  <c r="K615" i="2"/>
  <c r="K634" i="2"/>
  <c r="K654" i="2"/>
  <c r="K673" i="2"/>
  <c r="K690" i="2"/>
  <c r="K706" i="2"/>
  <c r="K724" i="2"/>
  <c r="K997" i="2"/>
  <c r="K980" i="2"/>
  <c r="K963" i="2"/>
  <c r="K947" i="2"/>
  <c r="K932" i="2"/>
  <c r="K917" i="2"/>
  <c r="K222" i="2"/>
  <c r="K296" i="2"/>
  <c r="K778" i="2"/>
  <c r="K854" i="2"/>
  <c r="K44" i="2"/>
  <c r="K75" i="2"/>
  <c r="K103" i="2"/>
  <c r="K133" i="2"/>
  <c r="K164" i="2"/>
  <c r="K189" i="2"/>
  <c r="K342" i="2"/>
  <c r="K368" i="2"/>
  <c r="K397" i="2"/>
  <c r="K422" i="2"/>
  <c r="K448" i="2"/>
  <c r="K472" i="2"/>
  <c r="K499" i="2"/>
  <c r="K519" i="2"/>
  <c r="K539" i="2"/>
  <c r="K560" i="2"/>
  <c r="K578" i="2"/>
  <c r="K617" i="2"/>
  <c r="K674" i="2"/>
  <c r="K727" i="2"/>
  <c r="K962" i="2"/>
  <c r="K915" i="2"/>
  <c r="K236" i="2"/>
  <c r="K77" i="2"/>
  <c r="K165" i="2"/>
  <c r="K374" i="2"/>
  <c r="K451" i="2"/>
  <c r="K523" i="2"/>
  <c r="K581" i="2"/>
  <c r="K600" i="2"/>
  <c r="K658" i="2"/>
  <c r="K712" i="2"/>
  <c r="K977" i="2"/>
  <c r="K929" i="2"/>
  <c r="AC65" i="5"/>
  <c r="K50" i="2"/>
  <c r="K141" i="2"/>
  <c r="K351" i="2"/>
  <c r="K428" i="2"/>
  <c r="K505" i="2"/>
  <c r="K563" i="2"/>
  <c r="K622" i="2"/>
  <c r="K680" i="2"/>
  <c r="K730" i="2"/>
  <c r="K957" i="2"/>
  <c r="K912" i="2"/>
  <c r="K253" i="2"/>
  <c r="K52" i="2"/>
  <c r="K147" i="2"/>
  <c r="K352" i="2"/>
  <c r="K432" i="2"/>
  <c r="K507" i="2"/>
  <c r="K565" i="2"/>
  <c r="K625" i="2"/>
  <c r="K681" i="2"/>
  <c r="K734" i="2"/>
  <c r="K955" i="2"/>
  <c r="K738" i="2"/>
  <c r="K814" i="2"/>
  <c r="K88" i="2"/>
  <c r="K175" i="2"/>
  <c r="K384" i="2"/>
  <c r="K461" i="2"/>
  <c r="K528" i="2"/>
  <c r="K589" i="2"/>
  <c r="K646" i="2"/>
  <c r="K718" i="2"/>
  <c r="K970" i="2"/>
  <c r="K938" i="2"/>
  <c r="K257" i="2"/>
  <c r="K745" i="2"/>
  <c r="K831" i="2"/>
  <c r="K39" i="2"/>
  <c r="K48" i="2"/>
  <c r="K860" i="2"/>
  <c r="K796" i="2"/>
  <c r="K336" i="2"/>
  <c r="K266" i="2"/>
  <c r="K33" i="2"/>
  <c r="K70" i="2"/>
  <c r="K289" i="2"/>
  <c r="K777" i="2"/>
  <c r="K863" i="2"/>
  <c r="K72" i="2"/>
  <c r="K283" i="2"/>
  <c r="K219" i="2"/>
  <c r="K489" i="2"/>
  <c r="K425" i="2"/>
  <c r="K361" i="2"/>
  <c r="K169" i="2"/>
  <c r="K105" i="2"/>
  <c r="K40" i="2"/>
  <c r="K852" i="2"/>
  <c r="K788" i="2"/>
  <c r="K326" i="2"/>
  <c r="K258" i="2"/>
  <c r="K25" i="2"/>
  <c r="K215" i="2"/>
  <c r="K301" i="2"/>
  <c r="K787" i="2"/>
  <c r="K873" i="2"/>
  <c r="K84" i="2"/>
  <c r="K89" i="2"/>
  <c r="K900" i="2"/>
  <c r="K836" i="2"/>
  <c r="K772" i="2"/>
  <c r="K306" i="2"/>
  <c r="K242" i="2"/>
  <c r="K9" i="2"/>
  <c r="K237" i="2"/>
  <c r="K324" i="2"/>
  <c r="K809" i="2"/>
  <c r="K895" i="2"/>
  <c r="K4" i="2"/>
  <c r="J117" i="2"/>
  <c r="J970" i="2"/>
  <c r="J258" i="2"/>
  <c r="J130" i="2"/>
  <c r="AC33" i="4"/>
  <c r="J785" i="2"/>
  <c r="J657" i="2"/>
  <c r="J529" i="2"/>
  <c r="J401" i="2"/>
  <c r="J273" i="2"/>
  <c r="J145" i="2"/>
  <c r="J17" i="2"/>
  <c r="J383" i="2"/>
  <c r="J255" i="2"/>
  <c r="J127" i="2"/>
  <c r="J914" i="2"/>
  <c r="J87" i="2"/>
  <c r="J521" i="2"/>
  <c r="J4" i="2"/>
  <c r="J388" i="2"/>
  <c r="J672" i="2"/>
  <c r="J1000" i="2"/>
  <c r="J317" i="2"/>
  <c r="J719" i="2"/>
  <c r="J202" i="2"/>
  <c r="J552" i="2"/>
  <c r="J788" i="2"/>
  <c r="J119" i="2"/>
  <c r="J968" i="2"/>
  <c r="J490" i="2"/>
  <c r="J362" i="2"/>
  <c r="J216" i="2"/>
  <c r="J70" i="2"/>
  <c r="J835" i="2"/>
  <c r="J687" i="2"/>
  <c r="J541" i="2"/>
  <c r="J393" i="2"/>
  <c r="J221" i="2"/>
  <c r="J53" i="2"/>
  <c r="J338" i="2"/>
  <c r="J210" i="2"/>
  <c r="J82" i="2"/>
  <c r="J865" i="2"/>
  <c r="J737" i="2"/>
  <c r="J609" i="2"/>
  <c r="J481" i="2"/>
  <c r="J353" i="2"/>
  <c r="J225" i="2"/>
  <c r="J97" i="2"/>
  <c r="J944" i="2"/>
  <c r="J335" i="2"/>
  <c r="J207" i="2"/>
  <c r="J79" i="2"/>
  <c r="J962" i="2"/>
  <c r="J259" i="2"/>
  <c r="J667" i="2"/>
  <c r="J150" i="2"/>
  <c r="J514" i="2"/>
  <c r="J760" i="2"/>
  <c r="J37" i="2"/>
  <c r="J477" i="2"/>
  <c r="J867" i="2"/>
  <c r="J348" i="2"/>
  <c r="J642" i="2"/>
  <c r="J876" i="2"/>
  <c r="J175" i="2"/>
  <c r="J47" i="2"/>
  <c r="J994" i="2"/>
  <c r="J371" i="2"/>
  <c r="J767" i="2"/>
  <c r="J246" i="2"/>
  <c r="J580" i="2"/>
  <c r="J902" i="2"/>
  <c r="J149" i="2"/>
  <c r="J573" i="2"/>
  <c r="J56" i="2"/>
  <c r="J434" i="2"/>
  <c r="J706" i="2"/>
  <c r="J912" i="2"/>
  <c r="AB18" i="4"/>
  <c r="J91" i="2"/>
  <c r="J323" i="2"/>
  <c r="J479" i="2"/>
  <c r="J627" i="2"/>
  <c r="J773" i="2"/>
  <c r="J8" i="2"/>
  <c r="J104" i="2"/>
  <c r="J250" i="2"/>
  <c r="J392" i="2"/>
  <c r="J518" i="2"/>
  <c r="J618" i="2"/>
  <c r="J708" i="2"/>
  <c r="J798" i="2"/>
  <c r="J878" i="2"/>
  <c r="J925" i="2"/>
  <c r="J109" i="2"/>
  <c r="J281" i="2"/>
  <c r="J397" i="2"/>
  <c r="J547" i="2"/>
  <c r="J693" i="2"/>
  <c r="J839" i="2"/>
  <c r="J74" i="2"/>
  <c r="J220" i="2"/>
  <c r="J366" i="2"/>
  <c r="J494" i="2"/>
  <c r="J596" i="2"/>
  <c r="J678" i="2"/>
  <c r="J768" i="2"/>
  <c r="J856" i="2"/>
  <c r="J973" i="2"/>
  <c r="J961" i="2"/>
  <c r="J115" i="2"/>
  <c r="J283" i="2"/>
  <c r="J403" i="2"/>
  <c r="J499" i="2"/>
  <c r="J695" i="2"/>
  <c r="J841" i="2"/>
  <c r="J76" i="2"/>
  <c r="J39" i="2"/>
  <c r="J151" i="2"/>
  <c r="J211" i="2"/>
  <c r="J263" i="2"/>
  <c r="J429" i="2"/>
  <c r="J531" i="2"/>
  <c r="J575" i="2"/>
  <c r="J677" i="2"/>
  <c r="J823" i="2"/>
  <c r="J58" i="2"/>
  <c r="J204" i="2"/>
  <c r="J350" i="2"/>
  <c r="J480" i="2"/>
  <c r="J584" i="2"/>
  <c r="J676" i="2"/>
  <c r="J766" i="2"/>
  <c r="J854" i="2"/>
  <c r="J931" i="2"/>
  <c r="J913" i="2"/>
  <c r="J938" i="2"/>
  <c r="AC69" i="4"/>
  <c r="J229" i="2"/>
  <c r="J445" i="2"/>
  <c r="J591" i="2"/>
  <c r="J739" i="2"/>
  <c r="J885" i="2"/>
  <c r="J120" i="2"/>
  <c r="J266" i="2"/>
  <c r="J406" i="2"/>
  <c r="J520" i="2"/>
  <c r="J622" i="2"/>
  <c r="J710" i="2"/>
  <c r="J800" i="2"/>
  <c r="J908" i="2"/>
  <c r="J967" i="2"/>
  <c r="J996" i="2"/>
  <c r="AC68" i="4"/>
  <c r="J171" i="2"/>
  <c r="J447" i="2"/>
  <c r="J595" i="2"/>
  <c r="J741" i="2"/>
  <c r="J887" i="2"/>
  <c r="J940" i="2"/>
  <c r="J379" i="2"/>
  <c r="J723" i="2"/>
  <c r="J869" i="2"/>
  <c r="J154" i="2"/>
  <c r="J300" i="2"/>
  <c r="J436" i="2"/>
  <c r="J558" i="2"/>
  <c r="J650" i="2"/>
  <c r="J734" i="2"/>
  <c r="J822" i="2"/>
  <c r="J906" i="2"/>
  <c r="J919" i="2"/>
  <c r="J998" i="2"/>
  <c r="J57" i="2"/>
  <c r="J169" i="2"/>
  <c r="J341" i="2"/>
  <c r="J495" i="2"/>
  <c r="J643" i="2"/>
  <c r="J789" i="2"/>
  <c r="J24" i="2"/>
  <c r="J170" i="2"/>
  <c r="J316" i="2"/>
  <c r="J450" i="2"/>
  <c r="J560" i="2"/>
  <c r="J654" i="2"/>
  <c r="J742" i="2"/>
  <c r="J824" i="2"/>
  <c r="J886" i="2"/>
  <c r="J979" i="2"/>
  <c r="J955" i="2"/>
  <c r="J936" i="2"/>
  <c r="J59" i="2"/>
  <c r="J231" i="2"/>
  <c r="J343" i="2"/>
  <c r="J549" i="2"/>
  <c r="J645" i="2"/>
  <c r="J791" i="2"/>
  <c r="J26" i="2"/>
  <c r="J123" i="2"/>
  <c r="J347" i="2"/>
  <c r="J553" i="2"/>
  <c r="J749" i="2"/>
  <c r="J30" i="2"/>
  <c r="J176" i="2"/>
  <c r="J320" i="2"/>
  <c r="J452" i="2"/>
  <c r="J536" i="2"/>
  <c r="J632" i="2"/>
  <c r="J712" i="2"/>
  <c r="J782" i="2"/>
  <c r="J862" i="2"/>
  <c r="J929" i="2"/>
  <c r="J793" i="2"/>
  <c r="J222" i="2"/>
  <c r="J324" i="2"/>
  <c r="J454" i="2"/>
  <c r="J634" i="2"/>
  <c r="J802" i="2"/>
  <c r="J935" i="2"/>
  <c r="J179" i="2"/>
  <c r="J603" i="2"/>
  <c r="J80" i="2"/>
  <c r="J456" i="2"/>
  <c r="J724" i="2"/>
  <c r="J971" i="2"/>
  <c r="J893" i="2"/>
  <c r="J276" i="2"/>
  <c r="J600" i="2"/>
  <c r="J910" i="2"/>
  <c r="J173" i="2"/>
  <c r="J405" i="2"/>
  <c r="J601" i="2"/>
  <c r="J78" i="2"/>
  <c r="J562" i="2"/>
  <c r="J714" i="2"/>
  <c r="J870" i="2"/>
  <c r="J407" i="2"/>
  <c r="J795" i="2"/>
  <c r="J224" i="2"/>
  <c r="J368" i="2"/>
  <c r="J656" i="2"/>
  <c r="J804" i="2"/>
  <c r="J918" i="2"/>
  <c r="J293" i="2"/>
  <c r="J750" i="2"/>
  <c r="J974" i="2"/>
  <c r="J5" i="2"/>
  <c r="J233" i="2"/>
  <c r="J455" i="2"/>
  <c r="J647" i="2"/>
  <c r="J843" i="2"/>
  <c r="J122" i="2"/>
  <c r="J228" i="2"/>
  <c r="J370" i="2"/>
  <c r="J496" i="2"/>
  <c r="J576" i="2"/>
  <c r="J658" i="2"/>
  <c r="J744" i="2"/>
  <c r="J806" i="2"/>
  <c r="J890" i="2"/>
  <c r="J977" i="2"/>
  <c r="J947" i="2"/>
  <c r="J972" i="2"/>
  <c r="J7" i="2"/>
  <c r="J235" i="2"/>
  <c r="J457" i="2"/>
  <c r="J649" i="2"/>
  <c r="J845" i="2"/>
  <c r="J128" i="2"/>
  <c r="J268" i="2"/>
  <c r="J372" i="2"/>
  <c r="J498" i="2"/>
  <c r="J598" i="2"/>
  <c r="J660" i="2"/>
  <c r="J746" i="2"/>
  <c r="J834" i="2"/>
  <c r="J892" i="2"/>
  <c r="J983" i="2"/>
  <c r="J61" i="2"/>
  <c r="J697" i="2"/>
  <c r="J132" i="2"/>
  <c r="J500" i="2"/>
  <c r="J688" i="2"/>
  <c r="J916" i="2"/>
  <c r="J67" i="2"/>
  <c r="J295" i="2"/>
  <c r="J503" i="2"/>
  <c r="J699" i="2"/>
  <c r="J895" i="2"/>
  <c r="J172" i="2"/>
  <c r="J278" i="2"/>
  <c r="J414" i="2"/>
  <c r="J532" i="2"/>
  <c r="J602" i="2"/>
  <c r="J690" i="2"/>
  <c r="J770" i="2"/>
  <c r="J838" i="2"/>
  <c r="J995" i="2"/>
  <c r="J121" i="2"/>
  <c r="J345" i="2"/>
  <c r="J551" i="2"/>
  <c r="J747" i="2"/>
  <c r="J28" i="2"/>
  <c r="J174" i="2"/>
  <c r="J318" i="2"/>
  <c r="J416" i="2"/>
  <c r="J534" i="2"/>
  <c r="J624" i="2"/>
  <c r="J692" i="2"/>
  <c r="J778" i="2"/>
  <c r="J858" i="2"/>
  <c r="J923" i="2"/>
  <c r="J564" i="2"/>
  <c r="J888" i="2"/>
  <c r="J941" i="2"/>
  <c r="J501" i="2"/>
  <c r="J408" i="2"/>
  <c r="J836" i="2"/>
  <c r="J989" i="2"/>
  <c r="J425" i="2"/>
  <c r="J813" i="2"/>
  <c r="J296" i="2"/>
  <c r="J614" i="2"/>
  <c r="J957" i="2"/>
  <c r="J205" i="2"/>
  <c r="J623" i="2"/>
  <c r="J102" i="2"/>
  <c r="J478" i="2"/>
  <c r="J730" i="2"/>
  <c r="J964" i="2"/>
  <c r="AC65" i="3"/>
  <c r="I266" i="2"/>
  <c r="I598" i="2"/>
  <c r="I505" i="2"/>
  <c r="I619" i="2"/>
  <c r="I823" i="2"/>
  <c r="I937" i="2"/>
  <c r="I279" i="2"/>
  <c r="I547" i="2"/>
  <c r="I276" i="2"/>
  <c r="I324" i="2"/>
  <c r="I513" i="2"/>
  <c r="I464" i="2"/>
  <c r="I628" i="2"/>
  <c r="I295" i="2"/>
  <c r="I130" i="2"/>
  <c r="I584" i="2"/>
  <c r="I360" i="2"/>
  <c r="I872" i="2"/>
  <c r="I80" i="2"/>
  <c r="I509" i="2"/>
  <c r="I366" i="2"/>
  <c r="I556" i="2"/>
  <c r="I685" i="2"/>
  <c r="I121" i="2"/>
  <c r="I888" i="2"/>
  <c r="I442" i="2"/>
  <c r="I589" i="2"/>
  <c r="I856" i="2"/>
  <c r="I67" i="2"/>
  <c r="I58" i="2"/>
  <c r="I70" i="2"/>
  <c r="I164" i="2"/>
  <c r="I44" i="2"/>
  <c r="I939" i="2"/>
  <c r="I90" i="2"/>
  <c r="I486" i="2"/>
  <c r="I322" i="2"/>
  <c r="I966" i="2"/>
  <c r="I744" i="2"/>
  <c r="I631" i="2"/>
  <c r="I183" i="2"/>
  <c r="I851" i="2"/>
  <c r="I712" i="2"/>
  <c r="I175" i="2"/>
  <c r="I762" i="2"/>
  <c r="I570" i="2"/>
  <c r="I277" i="2"/>
  <c r="I585" i="2"/>
  <c r="I201" i="2"/>
  <c r="I684" i="2"/>
  <c r="I172" i="2"/>
  <c r="I659" i="2"/>
  <c r="I163" i="2"/>
  <c r="I283" i="2"/>
  <c r="I541" i="2"/>
  <c r="I761" i="2"/>
  <c r="I303" i="2"/>
  <c r="AC67" i="3"/>
  <c r="I152" i="2"/>
  <c r="I650" i="2"/>
  <c r="I887" i="2"/>
  <c r="I864" i="2"/>
  <c r="I255" i="2"/>
  <c r="I503" i="2"/>
  <c r="I921" i="2"/>
  <c r="I763" i="2"/>
  <c r="I573" i="2"/>
  <c r="I986" i="2"/>
  <c r="I268" i="2"/>
  <c r="I430" i="2"/>
  <c r="I20" i="2"/>
  <c r="I497" i="2"/>
  <c r="I72" i="2"/>
  <c r="I548" i="2"/>
  <c r="I116" i="2"/>
  <c r="I491" i="2"/>
  <c r="I74" i="2"/>
  <c r="I877" i="2"/>
  <c r="I318" i="2"/>
  <c r="I211" i="2"/>
  <c r="I713" i="2"/>
  <c r="I248" i="2"/>
  <c r="I36" i="2"/>
  <c r="I419" i="2"/>
  <c r="I93" i="2"/>
  <c r="I782" i="2"/>
  <c r="I38" i="2"/>
  <c r="I402" i="2"/>
  <c r="I282" i="2"/>
  <c r="I923" i="2"/>
  <c r="I792" i="2"/>
  <c r="I709" i="2"/>
  <c r="I362" i="2"/>
  <c r="I907" i="2"/>
  <c r="I238" i="2"/>
  <c r="I392" i="2"/>
  <c r="I818" i="2"/>
  <c r="I661" i="2"/>
  <c r="I122" i="2"/>
  <c r="I641" i="2"/>
  <c r="I385" i="2"/>
  <c r="I240" i="2"/>
  <c r="I500" i="2"/>
  <c r="I14" i="2"/>
  <c r="I411" i="2"/>
  <c r="I194" i="2"/>
  <c r="I104" i="2"/>
  <c r="I897" i="2"/>
  <c r="I457" i="2"/>
  <c r="I540" i="2"/>
  <c r="I967" i="2"/>
  <c r="AC35" i="3"/>
  <c r="I47" i="2"/>
  <c r="I423" i="2"/>
  <c r="I293" i="2"/>
  <c r="I934" i="2"/>
  <c r="I784" i="2"/>
  <c r="I670" i="2"/>
  <c r="I321" i="2"/>
  <c r="I899" i="2"/>
  <c r="I226" i="2"/>
  <c r="I381" i="2"/>
  <c r="I810" i="2"/>
  <c r="I647" i="2"/>
  <c r="I110" i="2"/>
  <c r="I633" i="2"/>
  <c r="I377" i="2"/>
  <c r="I232" i="2"/>
  <c r="I428" i="2"/>
  <c r="I675" i="2"/>
  <c r="I403" i="2"/>
  <c r="I510" i="2"/>
  <c r="I127" i="2"/>
  <c r="I938" i="2"/>
  <c r="I446" i="2"/>
  <c r="I307" i="2"/>
  <c r="I760" i="2"/>
  <c r="I645" i="2"/>
  <c r="I197" i="2"/>
  <c r="I891" i="2"/>
  <c r="I212" i="2"/>
  <c r="I367" i="2"/>
  <c r="I802" i="2"/>
  <c r="I634" i="2"/>
  <c r="I96" i="2"/>
  <c r="I625" i="2"/>
  <c r="I369" i="2"/>
  <c r="I23" i="2"/>
  <c r="I372" i="2"/>
  <c r="I667" i="2"/>
  <c r="I363" i="2"/>
  <c r="I653" i="2"/>
  <c r="I50" i="2"/>
  <c r="AB18" i="3"/>
  <c r="I95" i="2"/>
  <c r="I138" i="2"/>
  <c r="I178" i="2"/>
  <c r="I346" i="2"/>
  <c r="I386" i="2"/>
  <c r="I429" i="2"/>
  <c r="I471" i="2"/>
  <c r="I511" i="2"/>
  <c r="I551" i="2"/>
  <c r="I591" i="2"/>
  <c r="I614" i="2"/>
  <c r="I654" i="2"/>
  <c r="I694" i="2"/>
  <c r="I735" i="2"/>
  <c r="I214" i="2"/>
  <c r="I251" i="2"/>
  <c r="I284" i="2"/>
  <c r="I309" i="2"/>
  <c r="I750" i="2"/>
  <c r="I775" i="2"/>
  <c r="I801" i="2"/>
  <c r="I828" i="2"/>
  <c r="I853" i="2"/>
  <c r="I892" i="2"/>
  <c r="I903" i="2"/>
  <c r="I993" i="2"/>
  <c r="I960" i="2"/>
  <c r="I941" i="2"/>
  <c r="I922" i="2"/>
  <c r="I52" i="2"/>
  <c r="I78" i="2"/>
  <c r="I118" i="2"/>
  <c r="I159" i="2"/>
  <c r="I349" i="2"/>
  <c r="I390" i="2"/>
  <c r="I432" i="2"/>
  <c r="I472" i="2"/>
  <c r="I512" i="2"/>
  <c r="I575" i="2"/>
  <c r="I615" i="2"/>
  <c r="I655" i="2"/>
  <c r="I696" i="2"/>
  <c r="I8" i="2"/>
  <c r="I217" i="2"/>
  <c r="I252" i="2"/>
  <c r="I285" i="2"/>
  <c r="I311" i="2"/>
  <c r="I751" i="2"/>
  <c r="I777" i="2"/>
  <c r="I804" i="2"/>
  <c r="I829" i="2"/>
  <c r="I854" i="2"/>
  <c r="I879" i="2"/>
  <c r="I999" i="2"/>
  <c r="I978" i="2"/>
  <c r="I959" i="2"/>
  <c r="I927" i="2"/>
  <c r="I79" i="2"/>
  <c r="I120" i="2"/>
  <c r="I182" i="2"/>
  <c r="I373" i="2"/>
  <c r="I434" i="2"/>
  <c r="I514" i="2"/>
  <c r="I576" i="2"/>
  <c r="I639" i="2"/>
  <c r="I702" i="2"/>
  <c r="I27" i="2"/>
  <c r="I254" i="2"/>
  <c r="I300" i="2"/>
  <c r="I741" i="2"/>
  <c r="I780" i="2"/>
  <c r="I817" i="2"/>
  <c r="I844" i="2"/>
  <c r="I881" i="2"/>
  <c r="I908" i="2"/>
  <c r="I940" i="2"/>
  <c r="I1003" i="2"/>
  <c r="I82" i="2"/>
  <c r="I357" i="2"/>
  <c r="I415" i="2"/>
  <c r="I498" i="2"/>
  <c r="I578" i="2"/>
  <c r="I640" i="2"/>
  <c r="I703" i="2"/>
  <c r="I33" i="2"/>
  <c r="I257" i="2"/>
  <c r="I301" i="2"/>
  <c r="I742" i="2"/>
  <c r="I781" i="2"/>
  <c r="I820" i="2"/>
  <c r="I857" i="2"/>
  <c r="I895" i="2"/>
  <c r="I983" i="2"/>
  <c r="I951" i="2"/>
  <c r="I919" i="2"/>
  <c r="I77" i="2"/>
  <c r="I117" i="2"/>
  <c r="I157" i="2"/>
  <c r="I198" i="2"/>
  <c r="I368" i="2"/>
  <c r="I408" i="2"/>
  <c r="I448" i="2"/>
  <c r="I488" i="2"/>
  <c r="I530" i="2"/>
  <c r="I574" i="2"/>
  <c r="I632" i="2"/>
  <c r="I677" i="2"/>
  <c r="I717" i="2"/>
  <c r="I24" i="2"/>
  <c r="I233" i="2"/>
  <c r="I267" i="2"/>
  <c r="I298" i="2"/>
  <c r="I327" i="2"/>
  <c r="I737" i="2"/>
  <c r="I764" i="2"/>
  <c r="I789" i="2"/>
  <c r="I814" i="2"/>
  <c r="I839" i="2"/>
  <c r="I865" i="2"/>
  <c r="I878" i="2"/>
  <c r="I1000" i="2"/>
  <c r="I973" i="2"/>
  <c r="I954" i="2"/>
  <c r="I928" i="2"/>
  <c r="I101" i="2"/>
  <c r="I141" i="2"/>
  <c r="I202" i="2"/>
  <c r="I370" i="2"/>
  <c r="I410" i="2"/>
  <c r="I450" i="2"/>
  <c r="I493" i="2"/>
  <c r="I535" i="2"/>
  <c r="I552" i="2"/>
  <c r="I594" i="2"/>
  <c r="I638" i="2"/>
  <c r="I678" i="2"/>
  <c r="I718" i="2"/>
  <c r="I25" i="2"/>
  <c r="I235" i="2"/>
  <c r="I271" i="2"/>
  <c r="I299" i="2"/>
  <c r="I328" i="2"/>
  <c r="I740" i="2"/>
  <c r="I765" i="2"/>
  <c r="I790" i="2"/>
  <c r="I815" i="2"/>
  <c r="I841" i="2"/>
  <c r="I868" i="2"/>
  <c r="I905" i="2"/>
  <c r="I965" i="2"/>
  <c r="I946" i="2"/>
  <c r="I59" i="2"/>
  <c r="I142" i="2"/>
  <c r="I351" i="2"/>
  <c r="I413" i="2"/>
  <c r="I474" i="2"/>
  <c r="I496" i="2"/>
  <c r="I557" i="2"/>
  <c r="I616" i="2"/>
  <c r="I679" i="2"/>
  <c r="I719" i="2"/>
  <c r="I218" i="2"/>
  <c r="L218" i="2" s="1"/>
  <c r="M218" i="2" s="1"/>
  <c r="I287" i="2"/>
  <c r="I330" i="2"/>
  <c r="I766" i="2"/>
  <c r="I791" i="2"/>
  <c r="I830" i="2"/>
  <c r="I869" i="2"/>
  <c r="I894" i="2"/>
  <c r="I984" i="2"/>
  <c r="I972" i="2"/>
  <c r="I945" i="2"/>
  <c r="I913" i="2"/>
  <c r="AC66" i="3"/>
  <c r="I103" i="2"/>
  <c r="I143" i="2"/>
  <c r="I184" i="2"/>
  <c r="I374" i="2"/>
  <c r="I437" i="2"/>
  <c r="I477" i="2"/>
  <c r="I538" i="2"/>
  <c r="I600" i="2"/>
  <c r="I663" i="2"/>
  <c r="I722" i="2"/>
  <c r="I219" i="2"/>
  <c r="I274" i="2"/>
  <c r="I332" i="2"/>
  <c r="I767" i="2"/>
  <c r="I806" i="2"/>
  <c r="I831" i="2"/>
  <c r="I870" i="2"/>
  <c r="I909" i="2"/>
  <c r="I963" i="2"/>
  <c r="I931" i="2"/>
  <c r="I128" i="2"/>
  <c r="I151" i="2"/>
  <c r="I168" i="2"/>
  <c r="I191" i="2"/>
  <c r="I329" i="2"/>
  <c r="I359" i="2"/>
  <c r="I382" i="2"/>
  <c r="I399" i="2"/>
  <c r="I422" i="2"/>
  <c r="I440" i="2"/>
  <c r="I462" i="2"/>
  <c r="I485" i="2"/>
  <c r="I502" i="2"/>
  <c r="I525" i="2"/>
  <c r="I543" i="2"/>
  <c r="I565" i="2"/>
  <c r="I586" i="2"/>
  <c r="I605" i="2"/>
  <c r="I626" i="2"/>
  <c r="I646" i="2"/>
  <c r="I666" i="2"/>
  <c r="I688" i="2"/>
  <c r="I706" i="2"/>
  <c r="I728" i="2"/>
  <c r="I16" i="2"/>
  <c r="I35" i="2"/>
  <c r="I227" i="2"/>
  <c r="I243" i="2"/>
  <c r="L243" i="2" s="1"/>
  <c r="M243" i="2" s="1"/>
  <c r="I262" i="2"/>
  <c r="I278" i="2"/>
  <c r="I292" i="2"/>
  <c r="I306" i="2"/>
  <c r="I319" i="2"/>
  <c r="I338" i="2"/>
  <c r="I745" i="2"/>
  <c r="I758" i="2"/>
  <c r="I772" i="2"/>
  <c r="I783" i="2"/>
  <c r="I797" i="2"/>
  <c r="I809" i="2"/>
  <c r="I822" i="2"/>
  <c r="I836" i="2"/>
  <c r="I847" i="2"/>
  <c r="I861" i="2"/>
  <c r="I873" i="2"/>
  <c r="I886" i="2"/>
  <c r="I900" i="2"/>
  <c r="I911" i="2"/>
  <c r="I995" i="2"/>
  <c r="I989" i="2"/>
  <c r="I981" i="2"/>
  <c r="I975" i="2"/>
  <c r="I962" i="2"/>
  <c r="I949" i="2"/>
  <c r="I943" i="2"/>
  <c r="I930" i="2"/>
  <c r="I917" i="2"/>
  <c r="I181" i="2"/>
  <c r="I893" i="2"/>
  <c r="I933" i="2"/>
  <c r="I914" i="2"/>
  <c r="I102" i="2"/>
  <c r="I165" i="2"/>
  <c r="I205" i="2"/>
  <c r="I394" i="2"/>
  <c r="I454" i="2"/>
  <c r="I536" i="2"/>
  <c r="I599" i="2"/>
  <c r="I658" i="2"/>
  <c r="I9" i="2"/>
  <c r="I239" i="2"/>
  <c r="I273" i="2"/>
  <c r="I315" i="2"/>
  <c r="I753" i="2"/>
  <c r="I805" i="2"/>
  <c r="I855" i="2"/>
  <c r="I992" i="2"/>
  <c r="I977" i="2"/>
  <c r="I952" i="2"/>
  <c r="I920" i="2"/>
  <c r="I60" i="2"/>
  <c r="I126" i="2"/>
  <c r="I166" i="2"/>
  <c r="I313" i="2"/>
  <c r="I397" i="2"/>
  <c r="I458" i="2"/>
  <c r="I518" i="2"/>
  <c r="I560" i="2"/>
  <c r="I621" i="2"/>
  <c r="I680" i="2"/>
  <c r="I10" i="2"/>
  <c r="I241" i="2"/>
  <c r="I290" i="2"/>
  <c r="I316" i="2"/>
  <c r="I756" i="2"/>
  <c r="I793" i="2"/>
  <c r="I845" i="2"/>
  <c r="I884" i="2"/>
  <c r="I997" i="2"/>
  <c r="I958" i="2"/>
  <c r="I926" i="2"/>
  <c r="I48" i="2"/>
  <c r="I957" i="2"/>
  <c r="I860" i="2"/>
  <c r="I757" i="2"/>
  <c r="I242" i="2"/>
  <c r="I642" i="2"/>
  <c r="I479" i="2"/>
  <c r="I190" i="2"/>
  <c r="I49" i="2"/>
  <c r="I979" i="2"/>
  <c r="I838" i="2"/>
  <c r="I340" i="2"/>
  <c r="I210" i="2"/>
  <c r="I613" i="2"/>
  <c r="I447" i="2"/>
  <c r="I154" i="2"/>
  <c r="I55" i="2"/>
  <c r="I123" i="2"/>
  <c r="I187" i="2"/>
  <c r="I379" i="2"/>
  <c r="I443" i="2"/>
  <c r="I507" i="2"/>
  <c r="I571" i="2"/>
  <c r="I635" i="2"/>
  <c r="I699" i="2"/>
  <c r="I30" i="2"/>
  <c r="I66" i="2"/>
  <c r="I132" i="2"/>
  <c r="I196" i="2"/>
  <c r="I388" i="2"/>
  <c r="I452" i="2"/>
  <c r="I516" i="2"/>
  <c r="I580" i="2"/>
  <c r="I644" i="2"/>
  <c r="I708" i="2"/>
  <c r="I208" i="2"/>
  <c r="I272" i="2"/>
  <c r="I89" i="2"/>
  <c r="I153" i="2"/>
  <c r="I345" i="2"/>
  <c r="I409" i="2"/>
  <c r="I473" i="2"/>
  <c r="I537" i="2"/>
  <c r="I601" i="2"/>
  <c r="I665" i="2"/>
  <c r="I729" i="2"/>
  <c r="I229" i="2"/>
  <c r="I54" i="2"/>
  <c r="I160" i="2"/>
  <c r="I391" i="2"/>
  <c r="I494" i="2"/>
  <c r="I597" i="2"/>
  <c r="I698" i="2"/>
  <c r="I236" i="2"/>
  <c r="I312" i="2"/>
  <c r="I778" i="2"/>
  <c r="I842" i="2"/>
  <c r="I906" i="2"/>
  <c r="I98" i="2"/>
  <c r="I200" i="2"/>
  <c r="I431" i="2"/>
  <c r="I534" i="2"/>
  <c r="I637" i="2"/>
  <c r="I5" i="2"/>
  <c r="I270" i="2"/>
  <c r="I739" i="2"/>
  <c r="I803" i="2"/>
  <c r="I867" i="2"/>
  <c r="I985" i="2"/>
  <c r="I109" i="2"/>
  <c r="I970" i="2"/>
  <c r="I846" i="2"/>
  <c r="I743" i="2"/>
  <c r="I222" i="2"/>
  <c r="I624" i="2"/>
  <c r="I461" i="2"/>
  <c r="I167" i="2"/>
  <c r="AC34" i="3"/>
  <c r="I988" i="2"/>
  <c r="I825" i="2"/>
  <c r="I326" i="2"/>
  <c r="I21" i="2"/>
  <c r="I590" i="2"/>
  <c r="I424" i="2"/>
  <c r="I134" i="2"/>
  <c r="I65" i="2"/>
  <c r="I131" i="2"/>
  <c r="I195" i="2"/>
  <c r="I387" i="2"/>
  <c r="I451" i="2"/>
  <c r="I515" i="2"/>
  <c r="I579" i="2"/>
  <c r="I643" i="2"/>
  <c r="I707" i="2"/>
  <c r="I207" i="2"/>
  <c r="I76" i="2"/>
  <c r="I140" i="2"/>
  <c r="I204" i="2"/>
  <c r="I396" i="2"/>
  <c r="I460" i="2"/>
  <c r="I524" i="2"/>
  <c r="I588" i="2"/>
  <c r="I652" i="2"/>
  <c r="I716" i="2"/>
  <c r="I216" i="2"/>
  <c r="I280" i="2"/>
  <c r="I97" i="2"/>
  <c r="I161" i="2"/>
  <c r="I353" i="2"/>
  <c r="I417" i="2"/>
  <c r="I481" i="2"/>
  <c r="I545" i="2"/>
  <c r="I609" i="2"/>
  <c r="I673" i="2"/>
  <c r="I4" i="2"/>
  <c r="I237" i="2"/>
  <c r="L237" i="2" s="1"/>
  <c r="M237" i="2" s="1"/>
  <c r="I69" i="2"/>
  <c r="I174" i="2"/>
  <c r="I405" i="2"/>
  <c r="I506" i="2"/>
  <c r="I608" i="2"/>
  <c r="I711" i="2"/>
  <c r="I247" i="2"/>
  <c r="I323" i="2"/>
  <c r="I786" i="2"/>
  <c r="I850" i="2"/>
  <c r="I1002" i="2"/>
  <c r="I111" i="2"/>
  <c r="I342" i="2"/>
  <c r="I445" i="2"/>
  <c r="I546" i="2"/>
  <c r="I648" i="2"/>
  <c r="I18" i="2"/>
  <c r="I281" i="2"/>
  <c r="I747" i="2"/>
  <c r="I811" i="2"/>
  <c r="I875" i="2"/>
  <c r="I980" i="2"/>
  <c r="I916" i="2"/>
  <c r="I144" i="2"/>
  <c r="I375" i="2"/>
  <c r="I478" i="2"/>
  <c r="I581" i="2"/>
  <c r="I682" i="2"/>
  <c r="I220" i="2"/>
  <c r="I302" i="2"/>
  <c r="I768" i="2"/>
  <c r="I832" i="2"/>
  <c r="I896" i="2"/>
  <c r="I955" i="2"/>
  <c r="I936" i="2"/>
  <c r="I849" i="2"/>
  <c r="I748" i="2"/>
  <c r="I228" i="2"/>
  <c r="I629" i="2"/>
  <c r="I463" i="2"/>
  <c r="I173" i="2"/>
  <c r="I64" i="2"/>
  <c r="I88" i="2"/>
  <c r="I976" i="2"/>
  <c r="I833" i="2"/>
  <c r="I336" i="2"/>
  <c r="I34" i="2"/>
  <c r="I602" i="2"/>
  <c r="I438" i="2"/>
  <c r="I146" i="2"/>
  <c r="I915" i="2"/>
  <c r="I994" i="2"/>
  <c r="I813" i="2"/>
  <c r="I308" i="2"/>
  <c r="I733" i="2"/>
  <c r="I568" i="2"/>
  <c r="I407" i="2"/>
  <c r="I114" i="2"/>
  <c r="I75" i="2"/>
  <c r="I139" i="2"/>
  <c r="I203" i="2"/>
  <c r="I395" i="2"/>
  <c r="I459" i="2"/>
  <c r="I523" i="2"/>
  <c r="I587" i="2"/>
  <c r="I651" i="2"/>
  <c r="I715" i="2"/>
  <c r="I215" i="2"/>
  <c r="I84" i="2"/>
  <c r="I148" i="2"/>
  <c r="I337" i="2"/>
  <c r="I404" i="2"/>
  <c r="I468" i="2"/>
  <c r="I532" i="2"/>
  <c r="I596" i="2"/>
  <c r="I660" i="2"/>
  <c r="I724" i="2"/>
  <c r="I224" i="2"/>
  <c r="AC68" i="3"/>
  <c r="I105" i="2"/>
  <c r="I169" i="2"/>
  <c r="I361" i="2"/>
  <c r="I425" i="2"/>
  <c r="I489" i="2"/>
  <c r="I553" i="2"/>
  <c r="I617" i="2"/>
  <c r="I681" i="2"/>
  <c r="I12" i="2"/>
  <c r="I245" i="2"/>
  <c r="I85" i="2"/>
  <c r="I186" i="2"/>
  <c r="I416" i="2"/>
  <c r="I519" i="2"/>
  <c r="I622" i="2"/>
  <c r="I725" i="2"/>
  <c r="I258" i="2"/>
  <c r="I334" i="2"/>
  <c r="I794" i="2"/>
  <c r="I858" i="2"/>
  <c r="I991" i="2"/>
  <c r="I125" i="2"/>
  <c r="I354" i="2"/>
  <c r="I456" i="2"/>
  <c r="I559" i="2"/>
  <c r="I662" i="2"/>
  <c r="I32" i="2"/>
  <c r="I289" i="2"/>
  <c r="I755" i="2"/>
  <c r="I819" i="2"/>
  <c r="I883" i="2"/>
  <c r="I969" i="2"/>
  <c r="I51" i="2"/>
  <c r="I158" i="2"/>
  <c r="I389" i="2"/>
  <c r="I490" i="2"/>
  <c r="I592" i="2"/>
  <c r="I695" i="2"/>
  <c r="I234" i="2"/>
  <c r="I310" i="2"/>
  <c r="I776" i="2"/>
  <c r="I840" i="2"/>
  <c r="I904" i="2"/>
  <c r="I950" i="2"/>
  <c r="I956" i="2"/>
  <c r="I837" i="2"/>
  <c r="I339" i="2"/>
  <c r="I206" i="2"/>
  <c r="I944" i="2"/>
  <c r="I871" i="2"/>
  <c r="I769" i="2"/>
  <c r="I260" i="2"/>
  <c r="I664" i="2"/>
  <c r="I501" i="2"/>
  <c r="I317" i="2"/>
  <c r="I37" i="2"/>
  <c r="I974" i="2"/>
  <c r="I852" i="2"/>
  <c r="I749" i="2"/>
  <c r="I230" i="2"/>
  <c r="I630" i="2"/>
  <c r="I466" i="2"/>
  <c r="I176" i="2"/>
  <c r="I45" i="2"/>
  <c r="I115" i="2"/>
  <c r="I179" i="2"/>
  <c r="I371" i="2"/>
  <c r="I435" i="2"/>
  <c r="I499" i="2"/>
  <c r="I563" i="2"/>
  <c r="I627" i="2"/>
  <c r="I691" i="2"/>
  <c r="I22" i="2"/>
  <c r="I57" i="2"/>
  <c r="I124" i="2"/>
  <c r="I188" i="2"/>
  <c r="I380" i="2"/>
  <c r="I444" i="2"/>
  <c r="I508" i="2"/>
  <c r="I572" i="2"/>
  <c r="I636" i="2"/>
  <c r="I700" i="2"/>
  <c r="I31" i="2"/>
  <c r="I264" i="2"/>
  <c r="I81" i="2"/>
  <c r="I145" i="2"/>
  <c r="I325" i="2"/>
  <c r="I401" i="2"/>
  <c r="I465" i="2"/>
  <c r="I529" i="2"/>
  <c r="I593" i="2"/>
  <c r="I657" i="2"/>
  <c r="I721" i="2"/>
  <c r="I221" i="2"/>
  <c r="I39" i="2"/>
  <c r="I149" i="2"/>
  <c r="I378" i="2"/>
  <c r="I480" i="2"/>
  <c r="I583" i="2"/>
  <c r="I686" i="2"/>
  <c r="I225" i="2"/>
  <c r="I304" i="2"/>
  <c r="I770" i="2"/>
  <c r="I834" i="2"/>
  <c r="I898" i="2"/>
  <c r="I86" i="2"/>
  <c r="I189" i="2"/>
  <c r="I418" i="2"/>
  <c r="I520" i="2"/>
  <c r="I623" i="2"/>
  <c r="I726" i="2"/>
  <c r="I259" i="2"/>
  <c r="I335" i="2"/>
  <c r="I795" i="2"/>
  <c r="I859" i="2"/>
  <c r="I996" i="2"/>
  <c r="I932" i="2"/>
  <c r="I119" i="2"/>
  <c r="I350" i="2"/>
  <c r="I453" i="2"/>
  <c r="I554" i="2"/>
  <c r="I656" i="2"/>
  <c r="I26" i="2"/>
  <c r="I286" i="2"/>
  <c r="I752" i="2"/>
  <c r="I816" i="2"/>
  <c r="I880" i="2"/>
  <c r="I971" i="2"/>
  <c r="I924" i="2"/>
  <c r="I876" i="2"/>
  <c r="I773" i="2"/>
  <c r="I263" i="2"/>
  <c r="I669" i="2"/>
  <c r="I63" i="2"/>
  <c r="I821" i="2"/>
  <c r="I11" i="2"/>
  <c r="I421" i="2"/>
  <c r="I935" i="2"/>
  <c r="I799" i="2"/>
  <c r="I714" i="2"/>
  <c r="I384" i="2"/>
  <c r="I83" i="2"/>
  <c r="I333" i="2"/>
  <c r="I467" i="2"/>
  <c r="I595" i="2"/>
  <c r="I723" i="2"/>
  <c r="I92" i="2"/>
  <c r="I348" i="2"/>
  <c r="I476" i="2"/>
  <c r="I604" i="2"/>
  <c r="I732" i="2"/>
  <c r="I43" i="2"/>
  <c r="I177" i="2"/>
  <c r="I433" i="2"/>
  <c r="I561" i="2"/>
  <c r="I689" i="2"/>
  <c r="I253" i="2"/>
  <c r="I199" i="2"/>
  <c r="I533" i="2"/>
  <c r="AC33" i="3"/>
  <c r="AB32" i="3" s="1"/>
  <c r="I738" i="2"/>
  <c r="I866" i="2"/>
  <c r="I136" i="2"/>
  <c r="I470" i="2"/>
  <c r="I674" i="2"/>
  <c r="I297" i="2"/>
  <c r="I827" i="2"/>
  <c r="I964" i="2"/>
  <c r="I106" i="2"/>
  <c r="I414" i="2"/>
  <c r="I567" i="2"/>
  <c r="I734" i="2"/>
  <c r="I320" i="2"/>
  <c r="I808" i="2"/>
  <c r="I998" i="2"/>
  <c r="I929" i="2"/>
  <c r="I798" i="2"/>
  <c r="I19" i="2"/>
  <c r="I549" i="2"/>
  <c r="I41" i="2"/>
  <c r="I807" i="2"/>
  <c r="I727" i="2"/>
  <c r="I398" i="2"/>
  <c r="I942" i="2"/>
  <c r="I788" i="2"/>
  <c r="I693" i="2"/>
  <c r="I365" i="2"/>
  <c r="I91" i="2"/>
  <c r="I347" i="2"/>
  <c r="I475" i="2"/>
  <c r="I603" i="2"/>
  <c r="I731" i="2"/>
  <c r="I100" i="2"/>
  <c r="I356" i="2"/>
  <c r="I484" i="2"/>
  <c r="I612" i="2"/>
  <c r="I7" i="2"/>
  <c r="I53" i="2"/>
  <c r="I185" i="2"/>
  <c r="I441" i="2"/>
  <c r="I569" i="2"/>
  <c r="I697" i="2"/>
  <c r="I261" i="2"/>
  <c r="I341" i="2"/>
  <c r="I544" i="2"/>
  <c r="I17" i="2"/>
  <c r="I746" i="2"/>
  <c r="I874" i="2"/>
  <c r="I150" i="2"/>
  <c r="I482" i="2"/>
  <c r="I687" i="2"/>
  <c r="I305" i="2"/>
  <c r="I835" i="2"/>
  <c r="I953" i="2"/>
  <c r="I133" i="2"/>
  <c r="I426" i="2"/>
  <c r="L426" i="2" s="1"/>
  <c r="M426" i="2" s="1"/>
  <c r="I606" i="2"/>
  <c r="I13" i="2"/>
  <c r="I331" i="2"/>
  <c r="I824" i="2"/>
  <c r="I987" i="2"/>
  <c r="I961" i="2"/>
  <c r="I785" i="2"/>
  <c r="I730" i="2"/>
  <c r="I526" i="2"/>
  <c r="I343" i="2"/>
  <c r="I73" i="2"/>
  <c r="I925" i="2"/>
  <c r="I796" i="2"/>
  <c r="I704" i="2"/>
  <c r="I376" i="2"/>
  <c r="I947" i="2"/>
  <c r="I774" i="2"/>
  <c r="I671" i="2"/>
  <c r="I344" i="2"/>
  <c r="I99" i="2"/>
  <c r="I355" i="2"/>
  <c r="I483" i="2"/>
  <c r="I611" i="2"/>
  <c r="I6" i="2"/>
  <c r="I108" i="2"/>
  <c r="I364" i="2"/>
  <c r="I492" i="2"/>
  <c r="I620" i="2"/>
  <c r="I15" i="2"/>
  <c r="I62" i="2"/>
  <c r="I193" i="2"/>
  <c r="I449" i="2"/>
  <c r="I577" i="2"/>
  <c r="I705" i="2"/>
  <c r="I269" i="2"/>
  <c r="I352" i="2"/>
  <c r="I558" i="2"/>
  <c r="I29" i="2"/>
  <c r="I754" i="2"/>
  <c r="I882" i="2"/>
  <c r="I162" i="2"/>
  <c r="I495" i="2"/>
  <c r="I701" i="2"/>
  <c r="I314" i="2"/>
  <c r="I843" i="2"/>
  <c r="I948" i="2"/>
  <c r="I170" i="2"/>
  <c r="I439" i="2"/>
  <c r="I618" i="2"/>
  <c r="I209" i="2"/>
  <c r="I736" i="2"/>
  <c r="I848" i="2"/>
  <c r="I982" i="2"/>
  <c r="I968" i="2"/>
  <c r="I759" i="2"/>
  <c r="I710" i="2"/>
  <c r="I504" i="2"/>
  <c r="I192" i="2"/>
  <c r="I56" i="2"/>
  <c r="I885" i="2"/>
  <c r="I275" i="2"/>
  <c r="I522" i="2"/>
  <c r="I61" i="2"/>
  <c r="I863" i="2"/>
  <c r="I250" i="2"/>
  <c r="I487" i="2"/>
  <c r="AC69" i="3"/>
  <c r="I171" i="2"/>
  <c r="I427" i="2"/>
  <c r="I555" i="2"/>
  <c r="I683" i="2"/>
  <c r="I46" i="2"/>
  <c r="I180" i="2"/>
  <c r="I436" i="2"/>
  <c r="I564" i="2"/>
  <c r="I692" i="2"/>
  <c r="I256" i="2"/>
  <c r="I137" i="2"/>
  <c r="I393" i="2"/>
  <c r="I521" i="2"/>
  <c r="I649" i="2"/>
  <c r="I213" i="2"/>
  <c r="I135" i="2"/>
  <c r="I469" i="2"/>
  <c r="I672" i="2"/>
  <c r="I296" i="2"/>
  <c r="I826" i="2"/>
  <c r="I71" i="2"/>
  <c r="I406" i="2"/>
  <c r="I610" i="2"/>
  <c r="I249" i="2"/>
  <c r="I787" i="2"/>
  <c r="I1001" i="2"/>
  <c r="I94" i="2"/>
  <c r="I400" i="2"/>
  <c r="I542" i="2"/>
  <c r="I720" i="2"/>
  <c r="I294" i="2"/>
  <c r="I800" i="2"/>
  <c r="I912" i="2"/>
  <c r="I918" i="2"/>
  <c r="I812" i="2"/>
  <c r="I246" i="2"/>
  <c r="I566" i="2"/>
  <c r="I383" i="2"/>
  <c r="I68" i="2"/>
  <c r="I42" i="2"/>
  <c r="I265" i="2"/>
  <c r="I87" i="2"/>
  <c r="I291" i="2"/>
  <c r="I676" i="2"/>
  <c r="I420" i="2"/>
  <c r="I231" i="2"/>
  <c r="I539" i="2"/>
  <c r="I155" i="2"/>
  <c r="I527" i="2"/>
  <c r="I889" i="2"/>
  <c r="I562" i="2"/>
  <c r="I910" i="2"/>
  <c r="I113" i="2"/>
  <c r="I668" i="2"/>
  <c r="I412" i="2"/>
  <c r="I223" i="2"/>
  <c r="I531" i="2"/>
  <c r="I147" i="2"/>
  <c r="I550" i="2"/>
  <c r="I902" i="2"/>
  <c r="I582" i="2"/>
  <c r="I990" i="2"/>
  <c r="AC36" i="4"/>
  <c r="AA37" i="4"/>
  <c r="AC36" i="5"/>
  <c r="AA37" i="5"/>
  <c r="AC36" i="3"/>
  <c r="AA37" i="3"/>
  <c r="L325" i="2" l="1"/>
  <c r="M325" i="2" s="1"/>
  <c r="L861" i="2"/>
  <c r="M861" i="2" s="1"/>
  <c r="AB34" i="4"/>
  <c r="L847" i="2"/>
  <c r="M847" i="2" s="1"/>
  <c r="L299" i="2"/>
  <c r="M299" i="2" s="1"/>
  <c r="L373" i="2"/>
  <c r="M373" i="2" s="1"/>
  <c r="AB35" i="4"/>
  <c r="L161" i="2"/>
  <c r="M161" i="2" s="1"/>
  <c r="L129" i="2"/>
  <c r="M129" i="2" s="1"/>
  <c r="L288" i="2"/>
  <c r="M288" i="2" s="1"/>
  <c r="L611" i="2"/>
  <c r="M611" i="2" s="1"/>
  <c r="L40" i="2"/>
  <c r="M40" i="2" s="1"/>
  <c r="L49" i="2"/>
  <c r="M49" i="2" s="1"/>
  <c r="L517" i="2"/>
  <c r="M517" i="2" s="1"/>
  <c r="L779" i="2"/>
  <c r="M779" i="2" s="1"/>
  <c r="L256" i="2"/>
  <c r="M256" i="2" s="1"/>
  <c r="L81" i="2"/>
  <c r="M81" i="2" s="1"/>
  <c r="L345" i="2"/>
  <c r="M345" i="2" s="1"/>
  <c r="L154" i="2"/>
  <c r="M154" i="2" s="1"/>
  <c r="L329" i="2"/>
  <c r="M329" i="2" s="1"/>
  <c r="L226" i="2"/>
  <c r="M226" i="2" s="1"/>
  <c r="AB34" i="5"/>
  <c r="L354" i="2"/>
  <c r="M354" i="2" s="1"/>
  <c r="L112" i="2"/>
  <c r="M112" i="2" s="1"/>
  <c r="AB35" i="5"/>
  <c r="L885" i="2"/>
  <c r="M885" i="2" s="1"/>
  <c r="L41" i="2"/>
  <c r="M41" i="2" s="1"/>
  <c r="L828" i="2"/>
  <c r="M828" i="2" s="1"/>
  <c r="L307" i="2"/>
  <c r="M307" i="2" s="1"/>
  <c r="L497" i="2"/>
  <c r="M497" i="2" s="1"/>
  <c r="L901" i="2"/>
  <c r="M901" i="2" s="1"/>
  <c r="L754" i="2"/>
  <c r="M754" i="2" s="1"/>
  <c r="L234" i="2"/>
  <c r="M234" i="2" s="1"/>
  <c r="L42" i="2"/>
  <c r="M42" i="2" s="1"/>
  <c r="L344" i="2"/>
  <c r="M344" i="2" s="1"/>
  <c r="L73" i="2"/>
  <c r="M73" i="2" s="1"/>
  <c r="L484" i="2"/>
  <c r="M484" i="2" s="1"/>
  <c r="L904" i="2"/>
  <c r="M904" i="2" s="1"/>
  <c r="L794" i="2"/>
  <c r="M794" i="2" s="1"/>
  <c r="L64" i="2"/>
  <c r="M64" i="2" s="1"/>
  <c r="L65" i="2"/>
  <c r="M65" i="2" s="1"/>
  <c r="L507" i="2"/>
  <c r="M507" i="2" s="1"/>
  <c r="L805" i="2"/>
  <c r="M805" i="2" s="1"/>
  <c r="L536" i="2"/>
  <c r="M536" i="2" s="1"/>
  <c r="L168" i="2"/>
  <c r="M168" i="2" s="1"/>
  <c r="L538" i="2"/>
  <c r="M538" i="2" s="1"/>
  <c r="L33" i="2"/>
  <c r="M33" i="2" s="1"/>
  <c r="L1003" i="2"/>
  <c r="M1003" i="2" s="1"/>
  <c r="L472" i="2"/>
  <c r="M472" i="2" s="1"/>
  <c r="L386" i="2"/>
  <c r="M386" i="2" s="1"/>
  <c r="L277" i="2"/>
  <c r="M277" i="2" s="1"/>
  <c r="L107" i="2"/>
  <c r="M107" i="2" s="1"/>
  <c r="L244" i="2"/>
  <c r="M244" i="2" s="1"/>
  <c r="L889" i="2"/>
  <c r="M889" i="2" s="1"/>
  <c r="L275" i="2"/>
  <c r="M275" i="2" s="1"/>
  <c r="L755" i="2"/>
  <c r="M755" i="2" s="1"/>
  <c r="L635" i="2"/>
  <c r="M635" i="2" s="1"/>
  <c r="L926" i="2"/>
  <c r="M926" i="2" s="1"/>
  <c r="L290" i="2"/>
  <c r="M290" i="2" s="1"/>
  <c r="L992" i="2"/>
  <c r="M992" i="2" s="1"/>
  <c r="L502" i="2"/>
  <c r="M502" i="2" s="1"/>
  <c r="L830" i="2"/>
  <c r="M830" i="2" s="1"/>
  <c r="L740" i="2"/>
  <c r="M740" i="2" s="1"/>
  <c r="L780" i="2"/>
  <c r="M780" i="2" s="1"/>
  <c r="L311" i="2"/>
  <c r="M311" i="2" s="1"/>
  <c r="L575" i="2"/>
  <c r="M575" i="2" s="1"/>
  <c r="L853" i="2"/>
  <c r="M853" i="2" s="1"/>
  <c r="L201" i="2"/>
  <c r="M201" i="2" s="1"/>
  <c r="L890" i="2"/>
  <c r="M890" i="2" s="1"/>
  <c r="L504" i="2"/>
  <c r="M504" i="2" s="1"/>
  <c r="L577" i="2"/>
  <c r="M577" i="2" s="1"/>
  <c r="L12" i="2"/>
  <c r="M12" i="2" s="1"/>
  <c r="L597" i="2"/>
  <c r="M597" i="2" s="1"/>
  <c r="L319" i="2"/>
  <c r="M319" i="2" s="1"/>
  <c r="L74" i="2"/>
  <c r="M74" i="2" s="1"/>
  <c r="L850" i="2"/>
  <c r="M850" i="2" s="1"/>
  <c r="L766" i="2"/>
  <c r="M766" i="2" s="1"/>
  <c r="L113" i="2"/>
  <c r="M113" i="2" s="1"/>
  <c r="L420" i="2"/>
  <c r="M420" i="2" s="1"/>
  <c r="L542" i="2"/>
  <c r="M542" i="2" s="1"/>
  <c r="L71" i="2"/>
  <c r="M71" i="2" s="1"/>
  <c r="L710" i="2"/>
  <c r="M710" i="2" s="1"/>
  <c r="L439" i="2"/>
  <c r="M439" i="2" s="1"/>
  <c r="L449" i="2"/>
  <c r="M449" i="2" s="1"/>
  <c r="L874" i="2"/>
  <c r="M874" i="2" s="1"/>
  <c r="L467" i="2"/>
  <c r="M467" i="2" s="1"/>
  <c r="L453" i="2"/>
  <c r="M453" i="2" s="1"/>
  <c r="L456" i="2"/>
  <c r="M456" i="2" s="1"/>
  <c r="L681" i="2"/>
  <c r="M681" i="2" s="1"/>
  <c r="L247" i="2"/>
  <c r="M247" i="2" s="1"/>
  <c r="L399" i="2"/>
  <c r="M399" i="2" s="1"/>
  <c r="L274" i="2"/>
  <c r="M274" i="2" s="1"/>
  <c r="L450" i="2"/>
  <c r="M450" i="2" s="1"/>
  <c r="L702" i="2"/>
  <c r="M702" i="2" s="1"/>
  <c r="L23" i="2"/>
  <c r="M23" i="2" s="1"/>
  <c r="L464" i="2"/>
  <c r="M464" i="2" s="1"/>
  <c r="L749" i="2"/>
  <c r="M749" i="2" s="1"/>
  <c r="L532" i="2"/>
  <c r="M532" i="2" s="1"/>
  <c r="L10" i="2"/>
  <c r="M10" i="2" s="1"/>
  <c r="L905" i="2"/>
  <c r="M905" i="2" s="1"/>
  <c r="L170" i="2"/>
  <c r="M170" i="2" s="1"/>
  <c r="L185" i="2"/>
  <c r="M185" i="2" s="1"/>
  <c r="L533" i="2"/>
  <c r="M533" i="2" s="1"/>
  <c r="L732" i="2"/>
  <c r="M732" i="2" s="1"/>
  <c r="L883" i="2"/>
  <c r="M883" i="2" s="1"/>
  <c r="L395" i="2"/>
  <c r="M395" i="2" s="1"/>
  <c r="L302" i="2"/>
  <c r="M302" i="2" s="1"/>
  <c r="L756" i="2"/>
  <c r="M756" i="2" s="1"/>
  <c r="L797" i="2"/>
  <c r="M797" i="2" s="1"/>
  <c r="L292" i="2"/>
  <c r="M292" i="2" s="1"/>
  <c r="L327" i="2"/>
  <c r="M327" i="2" s="1"/>
  <c r="L781" i="2"/>
  <c r="M781" i="2" s="1"/>
  <c r="L844" i="2"/>
  <c r="M844" i="2" s="1"/>
  <c r="L95" i="2"/>
  <c r="M95" i="2" s="1"/>
  <c r="L369" i="2"/>
  <c r="M369" i="2" s="1"/>
  <c r="L810" i="2"/>
  <c r="M810" i="2" s="1"/>
  <c r="L90" i="2"/>
  <c r="M90" i="2" s="1"/>
  <c r="L607" i="2"/>
  <c r="M607" i="2" s="1"/>
  <c r="AB35" i="3"/>
  <c r="L812" i="2"/>
  <c r="M812" i="2" s="1"/>
  <c r="L94" i="2"/>
  <c r="M94" i="2" s="1"/>
  <c r="L137" i="2"/>
  <c r="M137" i="2" s="1"/>
  <c r="L297" i="2"/>
  <c r="M297" i="2" s="1"/>
  <c r="L466" i="2"/>
  <c r="M466" i="2" s="1"/>
  <c r="L837" i="2"/>
  <c r="M837" i="2" s="1"/>
  <c r="L819" i="2"/>
  <c r="M819" i="2" s="1"/>
  <c r="L748" i="2"/>
  <c r="M748" i="2" s="1"/>
  <c r="L875" i="2"/>
  <c r="M875" i="2" s="1"/>
  <c r="L743" i="2"/>
  <c r="M743" i="2" s="1"/>
  <c r="L909" i="2"/>
  <c r="M909" i="2" s="1"/>
  <c r="L418" i="2"/>
  <c r="M418" i="2" s="1"/>
  <c r="L135" i="2"/>
  <c r="M135" i="2" s="1"/>
  <c r="L56" i="2"/>
  <c r="M56" i="2" s="1"/>
  <c r="L269" i="2"/>
  <c r="M269" i="2" s="1"/>
  <c r="L261" i="2"/>
  <c r="M261" i="2" s="1"/>
  <c r="L773" i="2"/>
  <c r="M773" i="2" s="1"/>
  <c r="L593" i="2"/>
  <c r="M593" i="2" s="1"/>
  <c r="L85" i="2"/>
  <c r="M85" i="2" s="1"/>
  <c r="L114" i="2"/>
  <c r="M114" i="2" s="1"/>
  <c r="L417" i="2"/>
  <c r="M417" i="2" s="1"/>
  <c r="L707" i="2"/>
  <c r="M707" i="2" s="1"/>
  <c r="L236" i="2"/>
  <c r="M236" i="2" s="1"/>
  <c r="L893" i="2"/>
  <c r="M893" i="2" s="1"/>
  <c r="L227" i="2"/>
  <c r="M227" i="2" s="1"/>
  <c r="L913" i="2"/>
  <c r="M913" i="2" s="1"/>
  <c r="L24" i="2"/>
  <c r="M24" i="2" s="1"/>
  <c r="L983" i="2"/>
  <c r="M983" i="2" s="1"/>
  <c r="L300" i="2"/>
  <c r="M300" i="2" s="1"/>
  <c r="L321" i="2"/>
  <c r="M321" i="2" s="1"/>
  <c r="L500" i="2"/>
  <c r="M500" i="2" s="1"/>
  <c r="L744" i="2"/>
  <c r="M744" i="2" s="1"/>
  <c r="L130" i="2"/>
  <c r="M130" i="2" s="1"/>
  <c r="L482" i="2"/>
  <c r="M482" i="2" s="1"/>
  <c r="L433" i="2"/>
  <c r="M433" i="2" s="1"/>
  <c r="L57" i="2"/>
  <c r="M57" i="2" s="1"/>
  <c r="L18" i="2"/>
  <c r="M18" i="2" s="1"/>
  <c r="L353" i="2"/>
  <c r="M353" i="2" s="1"/>
  <c r="L474" i="2"/>
  <c r="M474" i="2" s="1"/>
  <c r="L868" i="2"/>
  <c r="M868" i="2" s="1"/>
  <c r="L346" i="2"/>
  <c r="M346" i="2" s="1"/>
  <c r="L877" i="2"/>
  <c r="M877" i="2" s="1"/>
  <c r="L528" i="2"/>
  <c r="M528" i="2" s="1"/>
  <c r="L249" i="2"/>
  <c r="M249" i="2" s="1"/>
  <c r="L701" i="2"/>
  <c r="M701" i="2" s="1"/>
  <c r="L492" i="2"/>
  <c r="M492" i="2" s="1"/>
  <c r="L365" i="2"/>
  <c r="M365" i="2" s="1"/>
  <c r="L567" i="2"/>
  <c r="M567" i="2" s="1"/>
  <c r="L92" i="2"/>
  <c r="M92" i="2" s="1"/>
  <c r="L31" i="2"/>
  <c r="M31" i="2" s="1"/>
  <c r="L371" i="2"/>
  <c r="M371" i="2" s="1"/>
  <c r="L769" i="2"/>
  <c r="M769" i="2" s="1"/>
  <c r="L389" i="2"/>
  <c r="M389" i="2" s="1"/>
  <c r="L361" i="2"/>
  <c r="M361" i="2" s="1"/>
  <c r="L146" i="2"/>
  <c r="M146" i="2" s="1"/>
  <c r="L174" i="2"/>
  <c r="M174" i="2" s="1"/>
  <c r="L613" i="2"/>
  <c r="M613" i="2" s="1"/>
  <c r="L997" i="2"/>
  <c r="M997" i="2" s="1"/>
  <c r="L166" i="2"/>
  <c r="M166" i="2" s="1"/>
  <c r="L745" i="2"/>
  <c r="M745" i="2" s="1"/>
  <c r="L626" i="2"/>
  <c r="M626" i="2" s="1"/>
  <c r="L814" i="2"/>
  <c r="M814" i="2" s="1"/>
  <c r="L252" i="2"/>
  <c r="M252" i="2" s="1"/>
  <c r="L922" i="2"/>
  <c r="M922" i="2" s="1"/>
  <c r="L363" i="2"/>
  <c r="M363" i="2" s="1"/>
  <c r="L802" i="2"/>
  <c r="M802" i="2" s="1"/>
  <c r="L377" i="2"/>
  <c r="M377" i="2" s="1"/>
  <c r="L541" i="2"/>
  <c r="M541" i="2" s="1"/>
  <c r="L279" i="2"/>
  <c r="M279" i="2" s="1"/>
  <c r="L180" i="2"/>
  <c r="M180" i="2" s="1"/>
  <c r="L606" i="2"/>
  <c r="M606" i="2" s="1"/>
  <c r="L100" i="2"/>
  <c r="M100" i="2" s="1"/>
  <c r="L106" i="2"/>
  <c r="M106" i="2" s="1"/>
  <c r="L177" i="2"/>
  <c r="M177" i="2" s="1"/>
  <c r="L595" i="2"/>
  <c r="M595" i="2" s="1"/>
  <c r="L465" i="2"/>
  <c r="M465" i="2" s="1"/>
  <c r="L51" i="2"/>
  <c r="M51" i="2" s="1"/>
  <c r="L461" i="2"/>
  <c r="M461" i="2" s="1"/>
  <c r="L757" i="2"/>
  <c r="M757" i="2" s="1"/>
  <c r="L60" i="2"/>
  <c r="M60" i="2" s="1"/>
  <c r="L315" i="2"/>
  <c r="M315" i="2" s="1"/>
  <c r="L287" i="2"/>
  <c r="M287" i="2" s="1"/>
  <c r="L764" i="2"/>
  <c r="M764" i="2" s="1"/>
  <c r="L640" i="2"/>
  <c r="M640" i="2" s="1"/>
  <c r="L178" i="2"/>
  <c r="M178" i="2" s="1"/>
  <c r="L385" i="2"/>
  <c r="M385" i="2" s="1"/>
  <c r="L771" i="2"/>
  <c r="M771" i="2" s="1"/>
  <c r="L434" i="2"/>
  <c r="M434" i="2" s="1"/>
  <c r="L223" i="2"/>
  <c r="M223" i="2" s="1"/>
  <c r="L800" i="2"/>
  <c r="M800" i="2" s="1"/>
  <c r="L564" i="2"/>
  <c r="M564" i="2" s="1"/>
  <c r="L736" i="2"/>
  <c r="M736" i="2" s="1"/>
  <c r="L687" i="2"/>
  <c r="M687" i="2" s="1"/>
  <c r="L136" i="2"/>
  <c r="M136" i="2" s="1"/>
  <c r="L799" i="2"/>
  <c r="M799" i="2" s="1"/>
  <c r="L26" i="2"/>
  <c r="M26" i="2" s="1"/>
  <c r="L583" i="2"/>
  <c r="M583" i="2" s="1"/>
  <c r="L967" i="2"/>
  <c r="M967" i="2" s="1"/>
  <c r="L318" i="2"/>
  <c r="M318" i="2" s="1"/>
  <c r="L685" i="2"/>
  <c r="M685" i="2" s="1"/>
  <c r="L156" i="2"/>
  <c r="M156" i="2" s="1"/>
  <c r="L441" i="2"/>
  <c r="M441" i="2" s="1"/>
  <c r="L731" i="2"/>
  <c r="M731" i="2" s="1"/>
  <c r="L43" i="2"/>
  <c r="M43" i="2" s="1"/>
  <c r="L259" i="2"/>
  <c r="M259" i="2" s="1"/>
  <c r="L401" i="2"/>
  <c r="M401" i="2" s="1"/>
  <c r="L691" i="2"/>
  <c r="M691" i="2" s="1"/>
  <c r="L459" i="2"/>
  <c r="M459" i="2" s="1"/>
  <c r="L34" i="2"/>
  <c r="M34" i="2" s="1"/>
  <c r="L803" i="2"/>
  <c r="M803" i="2" s="1"/>
  <c r="L920" i="2"/>
  <c r="M920" i="2" s="1"/>
  <c r="L79" i="2"/>
  <c r="M79" i="2" s="1"/>
  <c r="L696" i="2"/>
  <c r="M696" i="2" s="1"/>
  <c r="L993" i="2"/>
  <c r="M993" i="2" s="1"/>
  <c r="L138" i="2"/>
  <c r="M138" i="2" s="1"/>
  <c r="L897" i="2"/>
  <c r="M897" i="2" s="1"/>
  <c r="L419" i="2"/>
  <c r="M419" i="2" s="1"/>
  <c r="L720" i="2"/>
  <c r="M720" i="2" s="1"/>
  <c r="L421" i="2"/>
  <c r="M421" i="2" s="1"/>
  <c r="L378" i="2"/>
  <c r="M378" i="2" s="1"/>
  <c r="L636" i="2"/>
  <c r="M636" i="2" s="1"/>
  <c r="L832" i="2"/>
  <c r="M832" i="2" s="1"/>
  <c r="L579" i="2"/>
  <c r="M579" i="2" s="1"/>
  <c r="L200" i="2"/>
  <c r="M200" i="2" s="1"/>
  <c r="L917" i="2"/>
  <c r="M917" i="2" s="1"/>
  <c r="L332" i="2"/>
  <c r="M332" i="2" s="1"/>
  <c r="L954" i="2"/>
  <c r="M954" i="2" s="1"/>
  <c r="L120" i="2"/>
  <c r="M120" i="2" s="1"/>
  <c r="L960" i="2"/>
  <c r="M960" i="2" s="1"/>
  <c r="L163" i="2"/>
  <c r="M163" i="2" s="1"/>
  <c r="L582" i="2"/>
  <c r="M582" i="2" s="1"/>
  <c r="L566" i="2"/>
  <c r="M566" i="2" s="1"/>
  <c r="L46" i="2"/>
  <c r="M46" i="2" s="1"/>
  <c r="L863" i="2"/>
  <c r="M863" i="2" s="1"/>
  <c r="L882" i="2"/>
  <c r="M882" i="2" s="1"/>
  <c r="L6" i="2"/>
  <c r="M6" i="2" s="1"/>
  <c r="L947" i="2"/>
  <c r="M947" i="2" s="1"/>
  <c r="L929" i="2"/>
  <c r="M929" i="2" s="1"/>
  <c r="L11" i="2"/>
  <c r="M11" i="2" s="1"/>
  <c r="L971" i="2"/>
  <c r="M971" i="2" s="1"/>
  <c r="L834" i="2"/>
  <c r="M834" i="2" s="1"/>
  <c r="L149" i="2"/>
  <c r="M149" i="2" s="1"/>
  <c r="L572" i="2"/>
  <c r="M572" i="2" s="1"/>
  <c r="L45" i="2"/>
  <c r="M45" i="2" s="1"/>
  <c r="L37" i="2"/>
  <c r="M37" i="2" s="1"/>
  <c r="L310" i="2"/>
  <c r="M310" i="2" s="1"/>
  <c r="L969" i="2"/>
  <c r="M969" i="2" s="1"/>
  <c r="L725" i="2"/>
  <c r="M725" i="2" s="1"/>
  <c r="L337" i="2"/>
  <c r="M337" i="2" s="1"/>
  <c r="L629" i="2"/>
  <c r="M629" i="2" s="1"/>
  <c r="L916" i="2"/>
  <c r="M916" i="2" s="1"/>
  <c r="L546" i="2"/>
  <c r="M546" i="2" s="1"/>
  <c r="L396" i="2"/>
  <c r="M396" i="2" s="1"/>
  <c r="L515" i="2"/>
  <c r="M515" i="2" s="1"/>
  <c r="L590" i="2"/>
  <c r="M590" i="2" s="1"/>
  <c r="L624" i="2"/>
  <c r="M624" i="2" s="1"/>
  <c r="L98" i="2"/>
  <c r="M98" i="2" s="1"/>
  <c r="L537" i="2"/>
  <c r="M537" i="2" s="1"/>
  <c r="L66" i="2"/>
  <c r="M66" i="2" s="1"/>
  <c r="L187" i="2"/>
  <c r="M187" i="2" s="1"/>
  <c r="L860" i="2"/>
  <c r="M860" i="2" s="1"/>
  <c r="L560" i="2"/>
  <c r="M560" i="2" s="1"/>
  <c r="L930" i="2"/>
  <c r="M930" i="2" s="1"/>
  <c r="L911" i="2"/>
  <c r="M911" i="2" s="1"/>
  <c r="L809" i="2"/>
  <c r="M809" i="2" s="1"/>
  <c r="L728" i="2"/>
  <c r="M728" i="2" s="1"/>
  <c r="L565" i="2"/>
  <c r="M565" i="2" s="1"/>
  <c r="L931" i="2"/>
  <c r="M931" i="2" s="1"/>
  <c r="L374" i="2"/>
  <c r="M374" i="2" s="1"/>
  <c r="L984" i="2"/>
  <c r="M984" i="2" s="1"/>
  <c r="L351" i="2"/>
  <c r="M351" i="2" s="1"/>
  <c r="L815" i="2"/>
  <c r="M815" i="2" s="1"/>
  <c r="L25" i="2"/>
  <c r="M25" i="2" s="1"/>
  <c r="L973" i="2"/>
  <c r="M973" i="2" s="1"/>
  <c r="L737" i="2"/>
  <c r="M737" i="2" s="1"/>
  <c r="L632" i="2"/>
  <c r="M632" i="2" s="1"/>
  <c r="L157" i="2"/>
  <c r="M157" i="2" s="1"/>
  <c r="L820" i="2"/>
  <c r="M820" i="2" s="1"/>
  <c r="L881" i="2"/>
  <c r="M881" i="2" s="1"/>
  <c r="L349" i="2"/>
  <c r="M349" i="2" s="1"/>
  <c r="L309" i="2"/>
  <c r="M309" i="2" s="1"/>
  <c r="L591" i="2"/>
  <c r="M591" i="2" s="1"/>
  <c r="L891" i="2"/>
  <c r="M891" i="2" s="1"/>
  <c r="L510" i="2"/>
  <c r="M510" i="2" s="1"/>
  <c r="L934" i="2"/>
  <c r="M934" i="2" s="1"/>
  <c r="L641" i="2"/>
  <c r="M641" i="2" s="1"/>
  <c r="L709" i="2"/>
  <c r="M709" i="2" s="1"/>
  <c r="L491" i="2"/>
  <c r="M491" i="2" s="1"/>
  <c r="L650" i="2"/>
  <c r="M650" i="2" s="1"/>
  <c r="L659" i="2"/>
  <c r="M659" i="2" s="1"/>
  <c r="L175" i="2"/>
  <c r="M175" i="2" s="1"/>
  <c r="L486" i="2"/>
  <c r="M486" i="2" s="1"/>
  <c r="L856" i="2"/>
  <c r="M856" i="2" s="1"/>
  <c r="L509" i="2"/>
  <c r="M509" i="2" s="1"/>
  <c r="L28" i="2"/>
  <c r="M28" i="2" s="1"/>
  <c r="L690" i="2"/>
  <c r="M690" i="2" s="1"/>
  <c r="L990" i="2"/>
  <c r="M990" i="2" s="1"/>
  <c r="L162" i="2"/>
  <c r="M162" i="2" s="1"/>
  <c r="L108" i="2"/>
  <c r="M108" i="2" s="1"/>
  <c r="L776" i="2"/>
  <c r="M776" i="2" s="1"/>
  <c r="L523" i="2"/>
  <c r="M523" i="2" s="1"/>
  <c r="L463" i="2"/>
  <c r="M463" i="2" s="1"/>
  <c r="L648" i="2"/>
  <c r="M648" i="2" s="1"/>
  <c r="L460" i="2"/>
  <c r="M460" i="2" s="1"/>
  <c r="L424" i="2"/>
  <c r="M424" i="2" s="1"/>
  <c r="L340" i="2"/>
  <c r="M340" i="2" s="1"/>
  <c r="L845" i="2"/>
  <c r="M845" i="2" s="1"/>
  <c r="L394" i="2"/>
  <c r="M394" i="2" s="1"/>
  <c r="L128" i="2"/>
  <c r="M128" i="2" s="1"/>
  <c r="L437" i="2"/>
  <c r="M437" i="2" s="1"/>
  <c r="L841" i="2"/>
  <c r="M841" i="2" s="1"/>
  <c r="L829" i="2"/>
  <c r="M829" i="2" s="1"/>
  <c r="L212" i="2"/>
  <c r="M212" i="2" s="1"/>
  <c r="L784" i="2"/>
  <c r="M784" i="2" s="1"/>
  <c r="L322" i="2"/>
  <c r="M322" i="2" s="1"/>
  <c r="L67" i="2"/>
  <c r="M67" i="2" s="1"/>
  <c r="L628" i="2"/>
  <c r="M628" i="2" s="1"/>
  <c r="L676" i="2"/>
  <c r="M676" i="2" s="1"/>
  <c r="L683" i="2"/>
  <c r="M683" i="2" s="1"/>
  <c r="L193" i="2"/>
  <c r="M193" i="2" s="1"/>
  <c r="L133" i="2"/>
  <c r="M133" i="2" s="1"/>
  <c r="L821" i="2"/>
  <c r="M821" i="2" s="1"/>
  <c r="L726" i="2"/>
  <c r="M726" i="2" s="1"/>
  <c r="L508" i="2"/>
  <c r="M508" i="2" s="1"/>
  <c r="L176" i="2"/>
  <c r="M176" i="2" s="1"/>
  <c r="L21" i="2"/>
  <c r="M21" i="2" s="1"/>
  <c r="L473" i="2"/>
  <c r="M473" i="2" s="1"/>
  <c r="L518" i="2"/>
  <c r="M518" i="2" s="1"/>
  <c r="L952" i="2"/>
  <c r="M952" i="2" s="1"/>
  <c r="L900" i="2"/>
  <c r="M900" i="2" s="1"/>
  <c r="L142" i="2"/>
  <c r="M142" i="2" s="1"/>
  <c r="L410" i="2"/>
  <c r="M410" i="2" s="1"/>
  <c r="L117" i="2"/>
  <c r="M117" i="2" s="1"/>
  <c r="L498" i="2"/>
  <c r="M498" i="2" s="1"/>
  <c r="L551" i="2"/>
  <c r="M551" i="2" s="1"/>
  <c r="L122" i="2"/>
  <c r="M122" i="2" s="1"/>
  <c r="L116" i="2"/>
  <c r="M116" i="2" s="1"/>
  <c r="L840" i="2"/>
  <c r="M840" i="2" s="1"/>
  <c r="L896" i="2"/>
  <c r="M896" i="2" s="1"/>
  <c r="L884" i="2"/>
  <c r="M884" i="2" s="1"/>
  <c r="L126" i="2"/>
  <c r="M126" i="2" s="1"/>
  <c r="L295" i="2"/>
  <c r="M295" i="2" s="1"/>
  <c r="L358" i="2"/>
  <c r="M358" i="2" s="1"/>
  <c r="L569" i="2"/>
  <c r="M569" i="2" s="1"/>
  <c r="L798" i="2"/>
  <c r="M798" i="2" s="1"/>
  <c r="L550" i="2"/>
  <c r="M550" i="2" s="1"/>
  <c r="L291" i="2"/>
  <c r="M291" i="2" s="1"/>
  <c r="L948" i="2"/>
  <c r="M948" i="2" s="1"/>
  <c r="L29" i="2"/>
  <c r="M29" i="2" s="1"/>
  <c r="L17" i="2"/>
  <c r="M17" i="2" s="1"/>
  <c r="L475" i="2"/>
  <c r="M475" i="2" s="1"/>
  <c r="L727" i="2"/>
  <c r="M727" i="2" s="1"/>
  <c r="L83" i="2"/>
  <c r="M83" i="2" s="1"/>
  <c r="L63" i="2"/>
  <c r="M63" i="2" s="1"/>
  <c r="L444" i="2"/>
  <c r="M444" i="2" s="1"/>
  <c r="L519" i="2"/>
  <c r="M519" i="2" s="1"/>
  <c r="L724" i="2"/>
  <c r="M724" i="2" s="1"/>
  <c r="L270" i="2"/>
  <c r="M270" i="2" s="1"/>
  <c r="L409" i="2"/>
  <c r="M409" i="2" s="1"/>
  <c r="L55" i="2"/>
  <c r="M55" i="2" s="1"/>
  <c r="L458" i="2"/>
  <c r="M458" i="2" s="1"/>
  <c r="L525" i="2"/>
  <c r="M525" i="2" s="1"/>
  <c r="L143" i="2"/>
  <c r="M143" i="2" s="1"/>
  <c r="L679" i="2"/>
  <c r="M679" i="2" s="1"/>
  <c r="L765" i="2"/>
  <c r="M765" i="2" s="1"/>
  <c r="L298" i="2"/>
  <c r="M298" i="2" s="1"/>
  <c r="L415" i="2"/>
  <c r="M415" i="2" s="1"/>
  <c r="L576" i="2"/>
  <c r="M576" i="2" s="1"/>
  <c r="L959" i="2"/>
  <c r="M959" i="2" s="1"/>
  <c r="L118" i="2"/>
  <c r="M118" i="2" s="1"/>
  <c r="L892" i="2"/>
  <c r="M892" i="2" s="1"/>
  <c r="L251" i="2"/>
  <c r="M251" i="2" s="1"/>
  <c r="L511" i="2"/>
  <c r="M511" i="2" s="1"/>
  <c r="L625" i="2"/>
  <c r="M625" i="2" s="1"/>
  <c r="L675" i="2"/>
  <c r="M675" i="2" s="1"/>
  <c r="L381" i="2"/>
  <c r="M381" i="2" s="1"/>
  <c r="L423" i="2"/>
  <c r="M423" i="2" s="1"/>
  <c r="L194" i="2"/>
  <c r="M194" i="2" s="1"/>
  <c r="L684" i="2"/>
  <c r="M684" i="2" s="1"/>
  <c r="L851" i="2"/>
  <c r="M851" i="2" s="1"/>
  <c r="L442" i="2"/>
  <c r="M442" i="2" s="1"/>
  <c r="L872" i="2"/>
  <c r="M872" i="2" s="1"/>
  <c r="L364" i="2"/>
  <c r="M364" i="2" s="1"/>
  <c r="L982" i="2"/>
  <c r="M982" i="2" s="1"/>
  <c r="L796" i="2"/>
  <c r="M796" i="2" s="1"/>
  <c r="L544" i="2"/>
  <c r="M544" i="2" s="1"/>
  <c r="L807" i="2"/>
  <c r="M807" i="2" s="1"/>
  <c r="L752" i="2"/>
  <c r="M752" i="2" s="1"/>
  <c r="L994" i="2"/>
  <c r="M994" i="2" s="1"/>
  <c r="L76" i="2"/>
  <c r="M76" i="2" s="1"/>
  <c r="L865" i="2"/>
  <c r="M865" i="2" s="1"/>
  <c r="L267" i="2"/>
  <c r="M267" i="2" s="1"/>
  <c r="L978" i="2"/>
  <c r="M978" i="2" s="1"/>
  <c r="L214" i="2"/>
  <c r="M214" i="2" s="1"/>
  <c r="L50" i="2"/>
  <c r="M50" i="2" s="1"/>
  <c r="L282" i="2"/>
  <c r="M282" i="2" s="1"/>
  <c r="L72" i="2"/>
  <c r="M72" i="2" s="1"/>
  <c r="L531" i="2"/>
  <c r="M531" i="2" s="1"/>
  <c r="L912" i="2"/>
  <c r="M912" i="2" s="1"/>
  <c r="L469" i="2"/>
  <c r="M469" i="2" s="1"/>
  <c r="L171" i="2"/>
  <c r="M171" i="2" s="1"/>
  <c r="L620" i="2"/>
  <c r="M620" i="2" s="1"/>
  <c r="L824" i="2"/>
  <c r="M824" i="2" s="1"/>
  <c r="L341" i="2"/>
  <c r="M341" i="2" s="1"/>
  <c r="L470" i="2"/>
  <c r="M470" i="2" s="1"/>
  <c r="L714" i="2"/>
  <c r="M714" i="2" s="1"/>
  <c r="L286" i="2"/>
  <c r="M286" i="2" s="1"/>
  <c r="L657" i="2"/>
  <c r="M657" i="2" s="1"/>
  <c r="L260" i="2"/>
  <c r="M260" i="2" s="1"/>
  <c r="L490" i="2"/>
  <c r="M490" i="2" s="1"/>
  <c r="L186" i="2"/>
  <c r="M186" i="2" s="1"/>
  <c r="L915" i="2"/>
  <c r="M915" i="2" s="1"/>
  <c r="L88" i="2"/>
  <c r="M88" i="2" s="1"/>
  <c r="L936" i="2"/>
  <c r="M936" i="2" s="1"/>
  <c r="L481" i="2"/>
  <c r="M481" i="2" s="1"/>
  <c r="L652" i="2"/>
  <c r="M652" i="2" s="1"/>
  <c r="L207" i="2"/>
  <c r="M207" i="2" s="1"/>
  <c r="L970" i="2"/>
  <c r="M970" i="2" s="1"/>
  <c r="L637" i="2"/>
  <c r="M637" i="2" s="1"/>
  <c r="L312" i="2"/>
  <c r="M312" i="2" s="1"/>
  <c r="L153" i="2"/>
  <c r="M153" i="2" s="1"/>
  <c r="L479" i="2"/>
  <c r="M479" i="2" s="1"/>
  <c r="L241" i="2"/>
  <c r="M241" i="2" s="1"/>
  <c r="L975" i="2"/>
  <c r="M975" i="2" s="1"/>
  <c r="L191" i="2"/>
  <c r="M191" i="2" s="1"/>
  <c r="L600" i="2"/>
  <c r="M600" i="2" s="1"/>
  <c r="L791" i="2"/>
  <c r="M791" i="2" s="1"/>
  <c r="L233" i="2"/>
  <c r="M233" i="2" s="1"/>
  <c r="L257" i="2"/>
  <c r="M257" i="2" s="1"/>
  <c r="L82" i="2"/>
  <c r="M82" i="2" s="1"/>
  <c r="L741" i="2"/>
  <c r="M741" i="2" s="1"/>
  <c r="L512" i="2"/>
  <c r="M512" i="2" s="1"/>
  <c r="L232" i="2"/>
  <c r="M232" i="2" s="1"/>
  <c r="L14" i="2"/>
  <c r="M14" i="2" s="1"/>
  <c r="L402" i="2"/>
  <c r="M402" i="2" s="1"/>
  <c r="L211" i="2"/>
  <c r="M211" i="2" s="1"/>
  <c r="L761" i="2"/>
  <c r="M761" i="2" s="1"/>
  <c r="L631" i="2"/>
  <c r="M631" i="2" s="1"/>
  <c r="L121" i="2"/>
  <c r="M121" i="2" s="1"/>
  <c r="L584" i="2"/>
  <c r="M584" i="2" s="1"/>
  <c r="L700" i="2"/>
  <c r="M700" i="2" s="1"/>
  <c r="L989" i="2"/>
  <c r="M989" i="2" s="1"/>
  <c r="L910" i="2"/>
  <c r="M910" i="2" s="1"/>
  <c r="L400" i="2"/>
  <c r="M400" i="2" s="1"/>
  <c r="L759" i="2"/>
  <c r="M759" i="2" s="1"/>
  <c r="L376" i="2"/>
  <c r="M376" i="2" s="1"/>
  <c r="L785" i="2"/>
  <c r="M785" i="2" s="1"/>
  <c r="L603" i="2"/>
  <c r="M603" i="2" s="1"/>
  <c r="L398" i="2"/>
  <c r="M398" i="2" s="1"/>
  <c r="L998" i="2"/>
  <c r="M998" i="2" s="1"/>
  <c r="L827" i="2"/>
  <c r="M827" i="2" s="1"/>
  <c r="L333" i="2"/>
  <c r="M333" i="2" s="1"/>
  <c r="L770" i="2"/>
  <c r="M770" i="2" s="1"/>
  <c r="L622" i="2"/>
  <c r="M622" i="2" s="1"/>
  <c r="L617" i="2"/>
  <c r="M617" i="2" s="1"/>
  <c r="L148" i="2"/>
  <c r="M148" i="2" s="1"/>
  <c r="L336" i="2"/>
  <c r="M336" i="2" s="1"/>
  <c r="L228" i="2"/>
  <c r="M228" i="2" s="1"/>
  <c r="L711" i="2"/>
  <c r="M711" i="2" s="1"/>
  <c r="L280" i="2"/>
  <c r="M280" i="2" s="1"/>
  <c r="L204" i="2"/>
  <c r="M204" i="2" s="1"/>
  <c r="L222" i="2"/>
  <c r="M222" i="2" s="1"/>
  <c r="L391" i="2"/>
  <c r="M391" i="2" s="1"/>
  <c r="L644" i="2"/>
  <c r="M644" i="2" s="1"/>
  <c r="L957" i="2"/>
  <c r="M957" i="2" s="1"/>
  <c r="L943" i="2"/>
  <c r="M943" i="2" s="1"/>
  <c r="L184" i="2"/>
  <c r="M184" i="2" s="1"/>
  <c r="L790" i="2"/>
  <c r="M790" i="2" s="1"/>
  <c r="L1000" i="2"/>
  <c r="M1000" i="2" s="1"/>
  <c r="L574" i="2"/>
  <c r="M574" i="2" s="1"/>
  <c r="L639" i="2"/>
  <c r="M639" i="2" s="1"/>
  <c r="L777" i="2"/>
  <c r="M777" i="2" s="1"/>
  <c r="L903" i="2"/>
  <c r="M903" i="2" s="1"/>
  <c r="L104" i="2"/>
  <c r="M104" i="2" s="1"/>
  <c r="L792" i="2"/>
  <c r="M792" i="2" s="1"/>
  <c r="L36" i="2"/>
  <c r="M36" i="2" s="1"/>
  <c r="L80" i="2"/>
  <c r="M80" i="2" s="1"/>
  <c r="L1001" i="2"/>
  <c r="M1001" i="2" s="1"/>
  <c r="L672" i="2"/>
  <c r="M672" i="2" s="1"/>
  <c r="L15" i="2"/>
  <c r="M15" i="2" s="1"/>
  <c r="L835" i="2"/>
  <c r="M835" i="2" s="1"/>
  <c r="L347" i="2"/>
  <c r="M347" i="2" s="1"/>
  <c r="L320" i="2"/>
  <c r="M320" i="2" s="1"/>
  <c r="L384" i="2"/>
  <c r="M384" i="2" s="1"/>
  <c r="L721" i="2"/>
  <c r="M721" i="2" s="1"/>
  <c r="L956" i="2"/>
  <c r="M956" i="2" s="1"/>
  <c r="L592" i="2"/>
  <c r="M592" i="2" s="1"/>
  <c r="L489" i="2"/>
  <c r="M489" i="2" s="1"/>
  <c r="L139" i="2"/>
  <c r="M139" i="2" s="1"/>
  <c r="L811" i="2"/>
  <c r="M811" i="2" s="1"/>
  <c r="L111" i="2"/>
  <c r="M111" i="2" s="1"/>
  <c r="L506" i="2"/>
  <c r="M506" i="2" s="1"/>
  <c r="L846" i="2"/>
  <c r="M846" i="2" s="1"/>
  <c r="L516" i="2"/>
  <c r="M516" i="2" s="1"/>
  <c r="L190" i="2"/>
  <c r="M190" i="2" s="1"/>
  <c r="L914" i="2"/>
  <c r="M914" i="2" s="1"/>
  <c r="L962" i="2"/>
  <c r="M962" i="2" s="1"/>
  <c r="L873" i="2"/>
  <c r="M873" i="2" s="1"/>
  <c r="L262" i="2"/>
  <c r="M262" i="2" s="1"/>
  <c r="L666" i="2"/>
  <c r="M666" i="2" s="1"/>
  <c r="L663" i="2"/>
  <c r="M663" i="2" s="1"/>
  <c r="L638" i="2"/>
  <c r="M638" i="2" s="1"/>
  <c r="L488" i="2"/>
  <c r="M488" i="2" s="1"/>
  <c r="L919" i="2"/>
  <c r="M919" i="2" s="1"/>
  <c r="L96" i="2"/>
  <c r="M96" i="2" s="1"/>
  <c r="L760" i="2"/>
  <c r="M760" i="2" s="1"/>
  <c r="L818" i="2"/>
  <c r="M818" i="2" s="1"/>
  <c r="L303" i="2"/>
  <c r="M303" i="2" s="1"/>
  <c r="L183" i="2"/>
  <c r="M183" i="2" s="1"/>
  <c r="L360" i="2"/>
  <c r="M360" i="2" s="1"/>
  <c r="L160" i="2"/>
  <c r="M160" i="2" s="1"/>
  <c r="L48" i="2"/>
  <c r="M48" i="2" s="1"/>
  <c r="L645" i="2"/>
  <c r="M645" i="2" s="1"/>
  <c r="L352" i="2"/>
  <c r="M352" i="2" s="1"/>
  <c r="L435" i="2"/>
  <c r="M435" i="2" s="1"/>
  <c r="L75" i="2"/>
  <c r="M75" i="2" s="1"/>
  <c r="L155" i="2"/>
  <c r="M155" i="2" s="1"/>
  <c r="L281" i="2"/>
  <c r="M281" i="2" s="1"/>
  <c r="L588" i="2"/>
  <c r="M588" i="2" s="1"/>
  <c r="L89" i="2"/>
  <c r="M89" i="2" s="1"/>
  <c r="L642" i="2"/>
  <c r="M642" i="2" s="1"/>
  <c r="L981" i="2"/>
  <c r="M981" i="2" s="1"/>
  <c r="L496" i="2"/>
  <c r="M496" i="2" s="1"/>
  <c r="L552" i="2"/>
  <c r="M552" i="2" s="1"/>
  <c r="L408" i="2"/>
  <c r="M408" i="2" s="1"/>
  <c r="L879" i="2"/>
  <c r="M879" i="2" s="1"/>
  <c r="L694" i="2"/>
  <c r="M694" i="2" s="1"/>
  <c r="L446" i="2"/>
  <c r="M446" i="2" s="1"/>
  <c r="L238" i="2"/>
  <c r="M238" i="2" s="1"/>
  <c r="L20" i="2"/>
  <c r="M20" i="2" s="1"/>
  <c r="L255" i="2"/>
  <c r="M255" i="2" s="1"/>
  <c r="L412" i="2"/>
  <c r="M412" i="2" s="1"/>
  <c r="L213" i="2"/>
  <c r="M213" i="2" s="1"/>
  <c r="L192" i="2"/>
  <c r="M192" i="2" s="1"/>
  <c r="L13" i="2"/>
  <c r="M13" i="2" s="1"/>
  <c r="L697" i="2"/>
  <c r="M697" i="2" s="1"/>
  <c r="L866" i="2"/>
  <c r="M866" i="2" s="1"/>
  <c r="L529" i="2"/>
  <c r="M529" i="2" s="1"/>
  <c r="L852" i="2"/>
  <c r="M852" i="2" s="1"/>
  <c r="L871" i="2"/>
  <c r="M871" i="2" s="1"/>
  <c r="L662" i="2"/>
  <c r="M662" i="2" s="1"/>
  <c r="L334" i="2"/>
  <c r="M334" i="2" s="1"/>
  <c r="L375" i="2"/>
  <c r="M375" i="2" s="1"/>
  <c r="L524" i="2"/>
  <c r="M524" i="2" s="1"/>
  <c r="L665" i="2"/>
  <c r="M665" i="2" s="1"/>
  <c r="L272" i="2"/>
  <c r="M272" i="2" s="1"/>
  <c r="L443" i="2"/>
  <c r="M443" i="2" s="1"/>
  <c r="L242" i="2"/>
  <c r="M242" i="2" s="1"/>
  <c r="L181" i="2"/>
  <c r="M181" i="2" s="1"/>
  <c r="L605" i="2"/>
  <c r="M605" i="2" s="1"/>
  <c r="L440" i="2"/>
  <c r="M440" i="2" s="1"/>
  <c r="L330" i="2"/>
  <c r="M330" i="2" s="1"/>
  <c r="L940" i="2"/>
  <c r="M940" i="2" s="1"/>
  <c r="L654" i="2"/>
  <c r="M654" i="2" s="1"/>
  <c r="L670" i="2"/>
  <c r="M670" i="2" s="1"/>
  <c r="L240" i="2"/>
  <c r="M240" i="2" s="1"/>
  <c r="L283" i="2"/>
  <c r="M283" i="2" s="1"/>
  <c r="L966" i="2"/>
  <c r="M966" i="2" s="1"/>
  <c r="L556" i="2"/>
  <c r="M556" i="2" s="1"/>
  <c r="L62" i="2"/>
  <c r="M62" i="2" s="1"/>
  <c r="L304" i="2"/>
  <c r="M304" i="2" s="1"/>
  <c r="L326" i="2"/>
  <c r="M326" i="2" s="1"/>
  <c r="L1002" i="2"/>
  <c r="M1002" i="2" s="1"/>
  <c r="L646" i="2"/>
  <c r="M646" i="2" s="1"/>
  <c r="L999" i="2"/>
  <c r="M999" i="2" s="1"/>
  <c r="L653" i="2"/>
  <c r="M653" i="2" s="1"/>
  <c r="L189" i="2"/>
  <c r="M189" i="2" s="1"/>
  <c r="L124" i="2"/>
  <c r="M124" i="2" s="1"/>
  <c r="L668" i="2"/>
  <c r="M668" i="2" s="1"/>
  <c r="L383" i="2"/>
  <c r="M383" i="2" s="1"/>
  <c r="L774" i="2"/>
  <c r="M774" i="2" s="1"/>
  <c r="L526" i="2"/>
  <c r="M526" i="2" s="1"/>
  <c r="L738" i="2"/>
  <c r="M738" i="2" s="1"/>
  <c r="L924" i="2"/>
  <c r="M924" i="2" s="1"/>
  <c r="L554" i="2"/>
  <c r="M554" i="2" s="1"/>
  <c r="L335" i="2"/>
  <c r="M335" i="2" s="1"/>
  <c r="L898" i="2"/>
  <c r="M898" i="2" s="1"/>
  <c r="L22" i="2"/>
  <c r="M22" i="2" s="1"/>
  <c r="L944" i="2"/>
  <c r="M944" i="2" s="1"/>
  <c r="L559" i="2"/>
  <c r="M559" i="2" s="1"/>
  <c r="L105" i="2"/>
  <c r="M105" i="2" s="1"/>
  <c r="L404" i="2"/>
  <c r="M404" i="2" s="1"/>
  <c r="L568" i="2"/>
  <c r="M568" i="2" s="1"/>
  <c r="L144" i="2"/>
  <c r="M144" i="2" s="1"/>
  <c r="L867" i="2"/>
  <c r="M867" i="2" s="1"/>
  <c r="L601" i="2"/>
  <c r="M601" i="2" s="1"/>
  <c r="L208" i="2"/>
  <c r="M208" i="2" s="1"/>
  <c r="L621" i="2"/>
  <c r="M621" i="2" s="1"/>
  <c r="L16" i="2"/>
  <c r="M16" i="2" s="1"/>
  <c r="L586" i="2"/>
  <c r="M586" i="2" s="1"/>
  <c r="L422" i="2"/>
  <c r="M422" i="2" s="1"/>
  <c r="L413" i="2"/>
  <c r="M413" i="2" s="1"/>
  <c r="L493" i="2"/>
  <c r="M493" i="2" s="1"/>
  <c r="L677" i="2"/>
  <c r="M677" i="2" s="1"/>
  <c r="L198" i="2"/>
  <c r="M198" i="2" s="1"/>
  <c r="L857" i="2"/>
  <c r="M857" i="2" s="1"/>
  <c r="L27" i="2"/>
  <c r="M27" i="2" s="1"/>
  <c r="L8" i="2"/>
  <c r="M8" i="2" s="1"/>
  <c r="L390" i="2"/>
  <c r="M390" i="2" s="1"/>
  <c r="L750" i="2"/>
  <c r="M750" i="2" s="1"/>
  <c r="L110" i="2"/>
  <c r="M110" i="2" s="1"/>
  <c r="L93" i="2"/>
  <c r="M93" i="2" s="1"/>
  <c r="L762" i="2"/>
  <c r="M762" i="2" s="1"/>
  <c r="L331" i="2"/>
  <c r="M331" i="2" s="1"/>
  <c r="L561" i="2"/>
  <c r="M561" i="2" s="1"/>
  <c r="L859" i="2"/>
  <c r="M859" i="2" s="1"/>
  <c r="L32" i="2"/>
  <c r="M32" i="2" s="1"/>
  <c r="L651" i="2"/>
  <c r="M651" i="2" s="1"/>
  <c r="L955" i="2"/>
  <c r="M955" i="2" s="1"/>
  <c r="L478" i="2"/>
  <c r="M478" i="2" s="1"/>
  <c r="L109" i="2"/>
  <c r="M109" i="2" s="1"/>
  <c r="L729" i="2"/>
  <c r="M729" i="2" s="1"/>
  <c r="L388" i="2"/>
  <c r="M388" i="2" s="1"/>
  <c r="L462" i="2"/>
  <c r="M462" i="2" s="1"/>
  <c r="L101" i="2"/>
  <c r="M101" i="2" s="1"/>
  <c r="L801" i="2"/>
  <c r="M801" i="2" s="1"/>
  <c r="L38" i="2"/>
  <c r="M38" i="2" s="1"/>
  <c r="L539" i="2"/>
  <c r="M539" i="2" s="1"/>
  <c r="L68" i="2"/>
  <c r="M68" i="2" s="1"/>
  <c r="L294" i="2"/>
  <c r="M294" i="2" s="1"/>
  <c r="L610" i="2"/>
  <c r="M610" i="2" s="1"/>
  <c r="L436" i="2"/>
  <c r="M436" i="2" s="1"/>
  <c r="L487" i="2"/>
  <c r="M487" i="2" s="1"/>
  <c r="L209" i="2"/>
  <c r="M209" i="2" s="1"/>
  <c r="L495" i="2"/>
  <c r="M495" i="2" s="1"/>
  <c r="L705" i="2"/>
  <c r="M705" i="2" s="1"/>
  <c r="L671" i="2"/>
  <c r="M671" i="2" s="1"/>
  <c r="L356" i="2"/>
  <c r="M356" i="2" s="1"/>
  <c r="L19" i="2"/>
  <c r="M19" i="2" s="1"/>
  <c r="L414" i="2"/>
  <c r="M414" i="2" s="1"/>
  <c r="L656" i="2"/>
  <c r="M656" i="2" s="1"/>
  <c r="L795" i="2"/>
  <c r="M795" i="2" s="1"/>
  <c r="L86" i="2"/>
  <c r="M86" i="2" s="1"/>
  <c r="L179" i="2"/>
  <c r="M179" i="2" s="1"/>
  <c r="L158" i="2"/>
  <c r="M158" i="2" s="1"/>
  <c r="L245" i="2"/>
  <c r="M245" i="2" s="1"/>
  <c r="L169" i="2"/>
  <c r="M169" i="2" s="1"/>
  <c r="L468" i="2"/>
  <c r="M468" i="2" s="1"/>
  <c r="L587" i="2"/>
  <c r="M587" i="2" s="1"/>
  <c r="L407" i="2"/>
  <c r="M407" i="2" s="1"/>
  <c r="L438" i="2"/>
  <c r="M438" i="2" s="1"/>
  <c r="L173" i="2"/>
  <c r="M173" i="2" s="1"/>
  <c r="L786" i="2"/>
  <c r="M786" i="2" s="1"/>
  <c r="L69" i="2"/>
  <c r="M69" i="2" s="1"/>
  <c r="L134" i="2"/>
  <c r="M134" i="2" s="1"/>
  <c r="L167" i="2"/>
  <c r="M167" i="2" s="1"/>
  <c r="L985" i="2"/>
  <c r="M985" i="2" s="1"/>
  <c r="L431" i="2"/>
  <c r="M431" i="2" s="1"/>
  <c r="L698" i="2"/>
  <c r="M698" i="2" s="1"/>
  <c r="L196" i="2"/>
  <c r="M196" i="2" s="1"/>
  <c r="L680" i="2"/>
  <c r="M680" i="2" s="1"/>
  <c r="L753" i="2"/>
  <c r="M753" i="2" s="1"/>
  <c r="L454" i="2"/>
  <c r="M454" i="2" s="1"/>
  <c r="L836" i="2"/>
  <c r="M836" i="2" s="1"/>
  <c r="L35" i="2"/>
  <c r="M35" i="2" s="1"/>
  <c r="L151" i="2"/>
  <c r="M151" i="2" s="1"/>
  <c r="L477" i="2"/>
  <c r="M477" i="2" s="1"/>
  <c r="L945" i="2"/>
  <c r="M945" i="2" s="1"/>
  <c r="L271" i="2"/>
  <c r="M271" i="2" s="1"/>
  <c r="L535" i="2"/>
  <c r="M535" i="2" s="1"/>
  <c r="L928" i="2"/>
  <c r="M928" i="2" s="1"/>
  <c r="L717" i="2"/>
  <c r="M717" i="2" s="1"/>
  <c r="L368" i="2"/>
  <c r="M368" i="2" s="1"/>
  <c r="L895" i="2"/>
  <c r="M895" i="2" s="1"/>
  <c r="L703" i="2"/>
  <c r="M703" i="2" s="1"/>
  <c r="L254" i="2"/>
  <c r="M254" i="2" s="1"/>
  <c r="L182" i="2"/>
  <c r="M182" i="2" s="1"/>
  <c r="L854" i="2"/>
  <c r="M854" i="2" s="1"/>
  <c r="L217" i="2"/>
  <c r="M217" i="2" s="1"/>
  <c r="L432" i="2"/>
  <c r="M432" i="2" s="1"/>
  <c r="L775" i="2"/>
  <c r="M775" i="2" s="1"/>
  <c r="L367" i="2"/>
  <c r="M367" i="2" s="1"/>
  <c r="L938" i="2"/>
  <c r="M938" i="2" s="1"/>
  <c r="L633" i="2"/>
  <c r="M633" i="2" s="1"/>
  <c r="L540" i="2"/>
  <c r="M540" i="2" s="1"/>
  <c r="L907" i="2"/>
  <c r="M907" i="2" s="1"/>
  <c r="L430" i="2"/>
  <c r="M430" i="2" s="1"/>
  <c r="L864" i="2"/>
  <c r="M864" i="2" s="1"/>
  <c r="L570" i="2"/>
  <c r="M570" i="2" s="1"/>
  <c r="L58" i="2"/>
  <c r="M58" i="2" s="1"/>
  <c r="L937" i="2"/>
  <c r="M937" i="2" s="1"/>
  <c r="L455" i="2"/>
  <c r="M455" i="2" s="1"/>
  <c r="L942" i="2"/>
  <c r="M942" i="2" s="1"/>
  <c r="L206" i="2"/>
  <c r="M206" i="2" s="1"/>
  <c r="L494" i="2"/>
  <c r="M494" i="2" s="1"/>
  <c r="L578" i="2"/>
  <c r="M578" i="2" s="1"/>
  <c r="L986" i="2"/>
  <c r="M986" i="2" s="1"/>
  <c r="L619" i="2"/>
  <c r="M619" i="2" s="1"/>
  <c r="L880" i="2"/>
  <c r="M880" i="2" s="1"/>
  <c r="L308" i="2"/>
  <c r="M308" i="2" s="1"/>
  <c r="L673" i="2"/>
  <c r="M673" i="2" s="1"/>
  <c r="L451" i="2"/>
  <c r="M451" i="2" s="1"/>
  <c r="L165" i="2"/>
  <c r="M165" i="2" s="1"/>
  <c r="L382" i="2"/>
  <c r="M382" i="2" s="1"/>
  <c r="L159" i="2"/>
  <c r="M159" i="2" s="1"/>
  <c r="L555" i="2"/>
  <c r="M555" i="2" s="1"/>
  <c r="L522" i="2"/>
  <c r="M522" i="2" s="1"/>
  <c r="L483" i="2"/>
  <c r="M483" i="2" s="1"/>
  <c r="L704" i="2"/>
  <c r="M704" i="2" s="1"/>
  <c r="L953" i="2"/>
  <c r="M953" i="2" s="1"/>
  <c r="L808" i="2"/>
  <c r="M808" i="2" s="1"/>
  <c r="L199" i="2"/>
  <c r="M199" i="2" s="1"/>
  <c r="L604" i="2"/>
  <c r="M604" i="2" s="1"/>
  <c r="L816" i="2"/>
  <c r="M816" i="2" s="1"/>
  <c r="L221" i="2"/>
  <c r="M221" i="2" s="1"/>
  <c r="L563" i="2"/>
  <c r="M563" i="2" s="1"/>
  <c r="L501" i="2"/>
  <c r="M501" i="2" s="1"/>
  <c r="L125" i="2"/>
  <c r="M125" i="2" s="1"/>
  <c r="L84" i="2"/>
  <c r="M84" i="2" s="1"/>
  <c r="L203" i="2"/>
  <c r="M203" i="2" s="1"/>
  <c r="L833" i="2"/>
  <c r="M833" i="2" s="1"/>
  <c r="L342" i="2"/>
  <c r="M342" i="2" s="1"/>
  <c r="L608" i="2"/>
  <c r="M608" i="2" s="1"/>
  <c r="L140" i="2"/>
  <c r="M140" i="2" s="1"/>
  <c r="L387" i="2"/>
  <c r="M387" i="2" s="1"/>
  <c r="L842" i="2"/>
  <c r="M842" i="2" s="1"/>
  <c r="L580" i="2"/>
  <c r="M580" i="2" s="1"/>
  <c r="L699" i="2"/>
  <c r="M699" i="2" s="1"/>
  <c r="L977" i="2"/>
  <c r="M977" i="2" s="1"/>
  <c r="L9" i="2"/>
  <c r="M9" i="2" s="1"/>
  <c r="L949" i="2"/>
  <c r="M949" i="2" s="1"/>
  <c r="L886" i="2"/>
  <c r="M886" i="2" s="1"/>
  <c r="L783" i="2"/>
  <c r="M783" i="2" s="1"/>
  <c r="L359" i="2"/>
  <c r="M359" i="2" s="1"/>
  <c r="L722" i="2"/>
  <c r="M722" i="2" s="1"/>
  <c r="L59" i="2"/>
  <c r="M59" i="2" s="1"/>
  <c r="L878" i="2"/>
  <c r="M878" i="2" s="1"/>
  <c r="L530" i="2"/>
  <c r="M530" i="2" s="1"/>
  <c r="L77" i="2"/>
  <c r="M77" i="2" s="1"/>
  <c r="L817" i="2"/>
  <c r="M817" i="2" s="1"/>
  <c r="L751" i="2"/>
  <c r="M751" i="2" s="1"/>
  <c r="L615" i="2"/>
  <c r="M615" i="2" s="1"/>
  <c r="L661" i="2"/>
  <c r="M661" i="2" s="1"/>
  <c r="L923" i="2"/>
  <c r="M923" i="2" s="1"/>
  <c r="L248" i="2"/>
  <c r="M248" i="2" s="1"/>
  <c r="L548" i="2"/>
  <c r="M548" i="2" s="1"/>
  <c r="L763" i="2"/>
  <c r="M763" i="2" s="1"/>
  <c r="L939" i="2"/>
  <c r="M939" i="2" s="1"/>
  <c r="L902" i="2"/>
  <c r="M902" i="2" s="1"/>
  <c r="L39" i="2"/>
  <c r="M39" i="2" s="1"/>
  <c r="L339" i="2"/>
  <c r="M339" i="2" s="1"/>
  <c r="L980" i="2"/>
  <c r="M980" i="2" s="1"/>
  <c r="L445" i="2"/>
  <c r="M445" i="2" s="1"/>
  <c r="L739" i="2"/>
  <c r="M739" i="2" s="1"/>
  <c r="L979" i="2"/>
  <c r="M979" i="2" s="1"/>
  <c r="L239" i="2"/>
  <c r="M239" i="2" s="1"/>
  <c r="L543" i="2"/>
  <c r="M543" i="2" s="1"/>
  <c r="L963" i="2"/>
  <c r="M963" i="2" s="1"/>
  <c r="L219" i="2"/>
  <c r="M219" i="2" s="1"/>
  <c r="L894" i="2"/>
  <c r="M894" i="2" s="1"/>
  <c r="L719" i="2"/>
  <c r="M719" i="2" s="1"/>
  <c r="L718" i="2"/>
  <c r="M718" i="2" s="1"/>
  <c r="L927" i="2"/>
  <c r="M927" i="2" s="1"/>
  <c r="L655" i="2"/>
  <c r="M655" i="2" s="1"/>
  <c r="L284" i="2"/>
  <c r="M284" i="2" s="1"/>
  <c r="L197" i="2"/>
  <c r="M197" i="2" s="1"/>
  <c r="L293" i="2"/>
  <c r="M293" i="2" s="1"/>
  <c r="L152" i="2"/>
  <c r="M152" i="2" s="1"/>
  <c r="L589" i="2"/>
  <c r="M589" i="2" s="1"/>
  <c r="L513" i="2"/>
  <c r="M513" i="2" s="1"/>
  <c r="L505" i="2"/>
  <c r="M505" i="2" s="1"/>
  <c r="L7" i="2"/>
  <c r="M7" i="2" s="1"/>
  <c r="L674" i="2"/>
  <c r="M674" i="2" s="1"/>
  <c r="L253" i="2"/>
  <c r="M253" i="2" s="1"/>
  <c r="L669" i="2"/>
  <c r="M669" i="2" s="1"/>
  <c r="L932" i="2"/>
  <c r="M932" i="2" s="1"/>
  <c r="L380" i="2"/>
  <c r="M380" i="2" s="1"/>
  <c r="L630" i="2"/>
  <c r="M630" i="2" s="1"/>
  <c r="L664" i="2"/>
  <c r="M664" i="2" s="1"/>
  <c r="L991" i="2"/>
  <c r="M991" i="2" s="1"/>
  <c r="L215" i="2"/>
  <c r="M215" i="2" s="1"/>
  <c r="L976" i="2"/>
  <c r="M976" i="2" s="1"/>
  <c r="L849" i="2"/>
  <c r="M849" i="2" s="1"/>
  <c r="L682" i="2"/>
  <c r="M682" i="2" s="1"/>
  <c r="L545" i="2"/>
  <c r="M545" i="2" s="1"/>
  <c r="L716" i="2"/>
  <c r="M716" i="2" s="1"/>
  <c r="L195" i="2"/>
  <c r="M195" i="2" s="1"/>
  <c r="L54" i="2"/>
  <c r="M54" i="2" s="1"/>
  <c r="L772" i="2"/>
  <c r="M772" i="2" s="1"/>
  <c r="L870" i="2"/>
  <c r="M870" i="2" s="1"/>
  <c r="L103" i="2"/>
  <c r="M103" i="2" s="1"/>
  <c r="L616" i="2"/>
  <c r="M616" i="2" s="1"/>
  <c r="L946" i="2"/>
  <c r="M946" i="2" s="1"/>
  <c r="L301" i="2"/>
  <c r="M301" i="2" s="1"/>
  <c r="L357" i="2"/>
  <c r="M357" i="2" s="1"/>
  <c r="L514" i="2"/>
  <c r="M514" i="2" s="1"/>
  <c r="L471" i="2"/>
  <c r="M471" i="2" s="1"/>
  <c r="L428" i="2"/>
  <c r="M428" i="2" s="1"/>
  <c r="L411" i="2"/>
  <c r="M411" i="2" s="1"/>
  <c r="L713" i="2"/>
  <c r="M713" i="2" s="1"/>
  <c r="L921" i="2"/>
  <c r="M921" i="2" s="1"/>
  <c r="L44" i="2"/>
  <c r="M44" i="2" s="1"/>
  <c r="L733" i="2"/>
  <c r="M733" i="2" s="1"/>
  <c r="L838" i="2"/>
  <c r="M838" i="2" s="1"/>
  <c r="L793" i="2"/>
  <c r="M793" i="2" s="1"/>
  <c r="L205" i="2"/>
  <c r="M205" i="2" s="1"/>
  <c r="L306" i="2"/>
  <c r="M306" i="2" s="1"/>
  <c r="L826" i="2"/>
  <c r="M826" i="2" s="1"/>
  <c r="L147" i="2"/>
  <c r="M147" i="2" s="1"/>
  <c r="L427" i="2"/>
  <c r="M427" i="2" s="1"/>
  <c r="L355" i="2"/>
  <c r="M355" i="2" s="1"/>
  <c r="L987" i="2"/>
  <c r="M987" i="2" s="1"/>
  <c r="L476" i="2"/>
  <c r="M476" i="2" s="1"/>
  <c r="L825" i="2"/>
  <c r="M825" i="2" s="1"/>
  <c r="AB33" i="5"/>
  <c r="L527" i="2"/>
  <c r="M527" i="2" s="1"/>
  <c r="L265" i="2"/>
  <c r="M265" i="2" s="1"/>
  <c r="L787" i="2"/>
  <c r="M787" i="2" s="1"/>
  <c r="L692" i="2"/>
  <c r="M692" i="2" s="1"/>
  <c r="L848" i="2"/>
  <c r="M848" i="2" s="1"/>
  <c r="L314" i="2"/>
  <c r="M314" i="2" s="1"/>
  <c r="L99" i="2"/>
  <c r="M99" i="2" s="1"/>
  <c r="L925" i="2"/>
  <c r="M925" i="2" s="1"/>
  <c r="L305" i="2"/>
  <c r="M305" i="2" s="1"/>
  <c r="L612" i="2"/>
  <c r="M612" i="2" s="1"/>
  <c r="L91" i="2"/>
  <c r="M91" i="2" s="1"/>
  <c r="L734" i="2"/>
  <c r="M734" i="2" s="1"/>
  <c r="L689" i="2"/>
  <c r="M689" i="2" s="1"/>
  <c r="L348" i="2"/>
  <c r="M348" i="2" s="1"/>
  <c r="L263" i="2"/>
  <c r="M263" i="2" s="1"/>
  <c r="L996" i="2"/>
  <c r="M996" i="2" s="1"/>
  <c r="L686" i="2"/>
  <c r="M686" i="2" s="1"/>
  <c r="L264" i="2"/>
  <c r="M264" i="2" s="1"/>
  <c r="L188" i="2"/>
  <c r="M188" i="2" s="1"/>
  <c r="L230" i="2"/>
  <c r="M230" i="2" s="1"/>
  <c r="L950" i="2"/>
  <c r="M950" i="2" s="1"/>
  <c r="L289" i="2"/>
  <c r="M289" i="2" s="1"/>
  <c r="L858" i="2"/>
  <c r="M858" i="2" s="1"/>
  <c r="L425" i="2"/>
  <c r="M425" i="2" s="1"/>
  <c r="L596" i="2"/>
  <c r="M596" i="2" s="1"/>
  <c r="L715" i="2"/>
  <c r="M715" i="2" s="1"/>
  <c r="L581" i="2"/>
  <c r="M581" i="2" s="1"/>
  <c r="L747" i="2"/>
  <c r="M747" i="2" s="1"/>
  <c r="L405" i="2"/>
  <c r="M405" i="2" s="1"/>
  <c r="L131" i="2"/>
  <c r="M131" i="2" s="1"/>
  <c r="L988" i="2"/>
  <c r="M988" i="2" s="1"/>
  <c r="L229" i="2"/>
  <c r="M229" i="2" s="1"/>
  <c r="L452" i="2"/>
  <c r="M452" i="2" s="1"/>
  <c r="L571" i="2"/>
  <c r="M571" i="2" s="1"/>
  <c r="L447" i="2"/>
  <c r="M447" i="2" s="1"/>
  <c r="L958" i="2"/>
  <c r="M958" i="2" s="1"/>
  <c r="L313" i="2"/>
  <c r="M313" i="2" s="1"/>
  <c r="L855" i="2"/>
  <c r="M855" i="2" s="1"/>
  <c r="L599" i="2"/>
  <c r="M599" i="2" s="1"/>
  <c r="L933" i="2"/>
  <c r="M933" i="2" s="1"/>
  <c r="L758" i="2"/>
  <c r="M758" i="2" s="1"/>
  <c r="L485" i="2"/>
  <c r="M485" i="2" s="1"/>
  <c r="L831" i="2"/>
  <c r="M831" i="2" s="1"/>
  <c r="L557" i="2"/>
  <c r="M557" i="2" s="1"/>
  <c r="L965" i="2"/>
  <c r="M965" i="2" s="1"/>
  <c r="L328" i="2"/>
  <c r="M328" i="2" s="1"/>
  <c r="L594" i="2"/>
  <c r="M594" i="2" s="1"/>
  <c r="L141" i="2"/>
  <c r="M141" i="2" s="1"/>
  <c r="L839" i="2"/>
  <c r="M839" i="2" s="1"/>
  <c r="L448" i="2"/>
  <c r="M448" i="2" s="1"/>
  <c r="L951" i="2"/>
  <c r="M951" i="2" s="1"/>
  <c r="L285" i="2"/>
  <c r="M285" i="2" s="1"/>
  <c r="L52" i="2"/>
  <c r="M52" i="2" s="1"/>
  <c r="L735" i="2"/>
  <c r="M735" i="2" s="1"/>
  <c r="L429" i="2"/>
  <c r="M429" i="2" s="1"/>
  <c r="L634" i="2"/>
  <c r="M634" i="2" s="1"/>
  <c r="L899" i="2"/>
  <c r="M899" i="2" s="1"/>
  <c r="L392" i="2"/>
  <c r="M392" i="2" s="1"/>
  <c r="L503" i="2"/>
  <c r="M503" i="2" s="1"/>
  <c r="L585" i="2"/>
  <c r="M585" i="2" s="1"/>
  <c r="L164" i="2"/>
  <c r="M164" i="2" s="1"/>
  <c r="L547" i="2"/>
  <c r="M547" i="2" s="1"/>
  <c r="L862" i="2"/>
  <c r="M862" i="2" s="1"/>
  <c r="L549" i="2"/>
  <c r="M549" i="2" s="1"/>
  <c r="L534" i="2"/>
  <c r="M534" i="2" s="1"/>
  <c r="L806" i="2"/>
  <c r="M806" i="2" s="1"/>
  <c r="L70" i="2"/>
  <c r="M70" i="2" s="1"/>
  <c r="L876" i="2"/>
  <c r="M876" i="2" s="1"/>
  <c r="L643" i="2"/>
  <c r="M643" i="2" s="1"/>
  <c r="L338" i="2"/>
  <c r="M338" i="2" s="1"/>
  <c r="L767" i="2"/>
  <c r="M767" i="2" s="1"/>
  <c r="L789" i="2"/>
  <c r="M789" i="2" s="1"/>
  <c r="L231" i="2"/>
  <c r="M231" i="2" s="1"/>
  <c r="L406" i="2"/>
  <c r="M406" i="2" s="1"/>
  <c r="L649" i="2"/>
  <c r="M649" i="2" s="1"/>
  <c r="L250" i="2"/>
  <c r="M250" i="2" s="1"/>
  <c r="L618" i="2"/>
  <c r="M618" i="2" s="1"/>
  <c r="L150" i="2"/>
  <c r="M150" i="2" s="1"/>
  <c r="L788" i="2"/>
  <c r="M788" i="2" s="1"/>
  <c r="L115" i="2"/>
  <c r="M115" i="2" s="1"/>
  <c r="L974" i="2"/>
  <c r="M974" i="2" s="1"/>
  <c r="L258" i="2"/>
  <c r="M258" i="2" s="1"/>
  <c r="L602" i="2"/>
  <c r="M602" i="2" s="1"/>
  <c r="L323" i="2"/>
  <c r="M323" i="2" s="1"/>
  <c r="L132" i="2"/>
  <c r="M132" i="2" s="1"/>
  <c r="L379" i="2"/>
  <c r="M379" i="2" s="1"/>
  <c r="L995" i="2"/>
  <c r="M995" i="2" s="1"/>
  <c r="L822" i="2"/>
  <c r="M822" i="2" s="1"/>
  <c r="L972" i="2"/>
  <c r="M972" i="2" s="1"/>
  <c r="L235" i="2"/>
  <c r="M235" i="2" s="1"/>
  <c r="L908" i="2"/>
  <c r="M908" i="2" s="1"/>
  <c r="L614" i="2"/>
  <c r="M614" i="2" s="1"/>
  <c r="L372" i="2"/>
  <c r="M372" i="2" s="1"/>
  <c r="L127" i="2"/>
  <c r="M127" i="2" s="1"/>
  <c r="L457" i="2"/>
  <c r="M457" i="2" s="1"/>
  <c r="L362" i="2"/>
  <c r="M362" i="2" s="1"/>
  <c r="L268" i="2"/>
  <c r="M268" i="2" s="1"/>
  <c r="L887" i="2"/>
  <c r="M887" i="2" s="1"/>
  <c r="L366" i="2"/>
  <c r="M366" i="2" s="1"/>
  <c r="L823" i="2"/>
  <c r="M823" i="2" s="1"/>
  <c r="L723" i="2"/>
  <c r="M723" i="2" s="1"/>
  <c r="L480" i="2"/>
  <c r="M480" i="2" s="1"/>
  <c r="L210" i="2"/>
  <c r="M210" i="2" s="1"/>
  <c r="L941" i="2"/>
  <c r="M941" i="2" s="1"/>
  <c r="L667" i="2"/>
  <c r="M667" i="2" s="1"/>
  <c r="L782" i="2"/>
  <c r="M782" i="2" s="1"/>
  <c r="L521" i="2"/>
  <c r="M521" i="2" s="1"/>
  <c r="L768" i="2"/>
  <c r="M768" i="2" s="1"/>
  <c r="L4" i="2"/>
  <c r="M4" i="2" s="1"/>
  <c r="L97" i="2"/>
  <c r="M97" i="2" s="1"/>
  <c r="L708" i="2"/>
  <c r="M708" i="2" s="1"/>
  <c r="L273" i="2"/>
  <c r="M273" i="2" s="1"/>
  <c r="L246" i="2"/>
  <c r="M246" i="2" s="1"/>
  <c r="L393" i="2"/>
  <c r="M393" i="2" s="1"/>
  <c r="L61" i="2"/>
  <c r="M61" i="2" s="1"/>
  <c r="L627" i="2"/>
  <c r="M627" i="2" s="1"/>
  <c r="L317" i="2"/>
  <c r="M317" i="2" s="1"/>
  <c r="L224" i="2"/>
  <c r="M224" i="2" s="1"/>
  <c r="L906" i="2"/>
  <c r="M906" i="2" s="1"/>
  <c r="L30" i="2"/>
  <c r="M30" i="2" s="1"/>
  <c r="L123" i="2"/>
  <c r="M123" i="2" s="1"/>
  <c r="L706" i="2"/>
  <c r="M706" i="2" s="1"/>
  <c r="L403" i="2"/>
  <c r="M403" i="2" s="1"/>
  <c r="L573" i="2"/>
  <c r="M573" i="2" s="1"/>
  <c r="L172" i="2"/>
  <c r="M172" i="2" s="1"/>
  <c r="L712" i="2"/>
  <c r="M712" i="2" s="1"/>
  <c r="L119" i="2"/>
  <c r="M119" i="2" s="1"/>
  <c r="L145" i="2"/>
  <c r="M145" i="2" s="1"/>
  <c r="L553" i="2"/>
  <c r="M553" i="2" s="1"/>
  <c r="L220" i="2"/>
  <c r="M220" i="2" s="1"/>
  <c r="AB32" i="4"/>
  <c r="AB33" i="4"/>
  <c r="L343" i="2"/>
  <c r="M343" i="2" s="1"/>
  <c r="L693" i="2"/>
  <c r="M693" i="2" s="1"/>
  <c r="L935" i="2"/>
  <c r="M935" i="2" s="1"/>
  <c r="L730" i="2"/>
  <c r="M730" i="2" s="1"/>
  <c r="L964" i="2"/>
  <c r="M964" i="2" s="1"/>
  <c r="L804" i="2"/>
  <c r="M804" i="2" s="1"/>
  <c r="L647" i="2"/>
  <c r="M647" i="2" s="1"/>
  <c r="L746" i="2"/>
  <c r="M746" i="2" s="1"/>
  <c r="L350" i="2"/>
  <c r="M350" i="2" s="1"/>
  <c r="L562" i="2"/>
  <c r="M562" i="2" s="1"/>
  <c r="L296" i="2"/>
  <c r="M296" i="2" s="1"/>
  <c r="L968" i="2"/>
  <c r="M968" i="2" s="1"/>
  <c r="L961" i="2"/>
  <c r="M961" i="2" s="1"/>
  <c r="L53" i="2"/>
  <c r="M53" i="2" s="1"/>
  <c r="L623" i="2"/>
  <c r="M623" i="2" s="1"/>
  <c r="L695" i="2"/>
  <c r="M695" i="2" s="1"/>
  <c r="L813" i="2"/>
  <c r="M813" i="2" s="1"/>
  <c r="L609" i="2"/>
  <c r="M609" i="2" s="1"/>
  <c r="L216" i="2"/>
  <c r="M216" i="2" s="1"/>
  <c r="L316" i="2"/>
  <c r="M316" i="2" s="1"/>
  <c r="L102" i="2"/>
  <c r="M102" i="2" s="1"/>
  <c r="L278" i="2"/>
  <c r="M278" i="2" s="1"/>
  <c r="L688" i="2"/>
  <c r="M688" i="2" s="1"/>
  <c r="L869" i="2"/>
  <c r="M869" i="2" s="1"/>
  <c r="L678" i="2"/>
  <c r="M678" i="2" s="1"/>
  <c r="L370" i="2"/>
  <c r="M370" i="2" s="1"/>
  <c r="L742" i="2"/>
  <c r="M742" i="2" s="1"/>
  <c r="L324" i="2"/>
  <c r="M324" i="2" s="1"/>
  <c r="L598" i="2"/>
  <c r="M598" i="2" s="1"/>
  <c r="L87" i="2"/>
  <c r="M87" i="2" s="1"/>
  <c r="L918" i="2"/>
  <c r="M918" i="2" s="1"/>
  <c r="L843" i="2"/>
  <c r="M843" i="2" s="1"/>
  <c r="L558" i="2"/>
  <c r="M558" i="2" s="1"/>
  <c r="L520" i="2"/>
  <c r="M520" i="2" s="1"/>
  <c r="L225" i="2"/>
  <c r="M225" i="2" s="1"/>
  <c r="L499" i="2"/>
  <c r="M499" i="2" s="1"/>
  <c r="L416" i="2"/>
  <c r="M416" i="2" s="1"/>
  <c r="L660" i="2"/>
  <c r="M660" i="2" s="1"/>
  <c r="L5" i="2"/>
  <c r="M5" i="2" s="1"/>
  <c r="L778" i="2"/>
  <c r="M778" i="2" s="1"/>
  <c r="L397" i="2"/>
  <c r="M397" i="2" s="1"/>
  <c r="L658" i="2"/>
  <c r="M658" i="2" s="1"/>
  <c r="L202" i="2"/>
  <c r="M202" i="2" s="1"/>
  <c r="L78" i="2"/>
  <c r="M78" i="2" s="1"/>
  <c r="L47" i="2"/>
  <c r="M47" i="2" s="1"/>
  <c r="L888" i="2"/>
  <c r="M888" i="2" s="1"/>
  <c r="L276" i="2"/>
  <c r="M276" i="2" s="1"/>
  <c r="L266" i="2"/>
  <c r="M266" i="2" s="1"/>
  <c r="AB33" i="3"/>
  <c r="AB34" i="3"/>
  <c r="AC37" i="3"/>
  <c r="AB36" i="3" s="1"/>
  <c r="AA38" i="3"/>
  <c r="AC37" i="5"/>
  <c r="AB36" i="5" s="1"/>
  <c r="AA38" i="5"/>
  <c r="AC37" i="4"/>
  <c r="AB36" i="4" s="1"/>
  <c r="AA38" i="4"/>
  <c r="AB11" i="7" l="1"/>
  <c r="C9" i="7" s="1"/>
  <c r="AB16" i="6"/>
  <c r="C4" i="6" s="1"/>
  <c r="AB12" i="7"/>
  <c r="AA62" i="7" s="1"/>
  <c r="AB11" i="6"/>
  <c r="AA32" i="6" s="1"/>
  <c r="AB12" i="6"/>
  <c r="AA62" i="6" s="1"/>
  <c r="AB16" i="7"/>
  <c r="AB17" i="7"/>
  <c r="C6" i="7" s="1"/>
  <c r="AB17" i="6"/>
  <c r="C5" i="6" s="1"/>
  <c r="AC38" i="4"/>
  <c r="AB37" i="4" s="1"/>
  <c r="AA39" i="4"/>
  <c r="AC38" i="5"/>
  <c r="AB37" i="5" s="1"/>
  <c r="AA39" i="5"/>
  <c r="AC38" i="3"/>
  <c r="AB37" i="3" s="1"/>
  <c r="AA39" i="3"/>
  <c r="AA32" i="7" l="1"/>
  <c r="C8" i="7"/>
  <c r="AB8" i="7"/>
  <c r="C5" i="7"/>
  <c r="AB72" i="7"/>
  <c r="C9" i="6"/>
  <c r="AA33" i="6"/>
  <c r="AA34" i="6" s="1"/>
  <c r="AA35" i="6" s="1"/>
  <c r="AA36" i="6" s="1"/>
  <c r="AA37" i="6" s="1"/>
  <c r="AA38" i="6" s="1"/>
  <c r="AA39" i="6" s="1"/>
  <c r="AA40" i="6" s="1"/>
  <c r="AA41" i="6" s="1"/>
  <c r="AA42" i="6" s="1"/>
  <c r="AA43" i="6" s="1"/>
  <c r="AA44" i="6" s="1"/>
  <c r="AA45" i="6" s="1"/>
  <c r="AA46" i="6" s="1"/>
  <c r="AA47" i="6" s="1"/>
  <c r="AA48" i="6" s="1"/>
  <c r="AA49" i="6" s="1"/>
  <c r="AA50" i="6" s="1"/>
  <c r="AA51" i="6" s="1"/>
  <c r="AA52" i="6" s="1"/>
  <c r="AA53" i="6" s="1"/>
  <c r="AA54" i="6" s="1"/>
  <c r="AA55" i="6" s="1"/>
  <c r="AA56" i="6" s="1"/>
  <c r="AA57" i="6" s="1"/>
  <c r="AA58" i="6" s="1"/>
  <c r="AA59" i="6" s="1"/>
  <c r="AA60" i="6" s="1"/>
  <c r="AB19" i="7"/>
  <c r="AB20" i="7" s="1"/>
  <c r="AB18" i="7" s="1"/>
  <c r="AB8" i="6"/>
  <c r="C4" i="7"/>
  <c r="C7" i="7" s="1"/>
  <c r="AB19" i="6"/>
  <c r="AB20" i="6" s="1"/>
  <c r="AB18" i="6" s="1"/>
  <c r="C6" i="6"/>
  <c r="C7" i="6" s="1"/>
  <c r="AB73" i="7"/>
  <c r="AB72" i="6"/>
  <c r="C8" i="6"/>
  <c r="AB73" i="6"/>
  <c r="AA33" i="7"/>
  <c r="AA34" i="7" s="1"/>
  <c r="AA35" i="7" s="1"/>
  <c r="AA36" i="7" s="1"/>
  <c r="AA37" i="7" s="1"/>
  <c r="AA38" i="7" s="1"/>
  <c r="AA39" i="7" s="1"/>
  <c r="AA40" i="7" s="1"/>
  <c r="AA41" i="7" s="1"/>
  <c r="AA42" i="7" s="1"/>
  <c r="AA43" i="7" s="1"/>
  <c r="AA44" i="7" s="1"/>
  <c r="AA45" i="7" s="1"/>
  <c r="AA46" i="7" s="1"/>
  <c r="AA47" i="7" s="1"/>
  <c r="AA48" i="7" s="1"/>
  <c r="AA49" i="7" s="1"/>
  <c r="AA50" i="7" s="1"/>
  <c r="AA51" i="7" s="1"/>
  <c r="AA52" i="7" s="1"/>
  <c r="AA53" i="7" s="1"/>
  <c r="AA54" i="7" s="1"/>
  <c r="AA55" i="7" s="1"/>
  <c r="AA56" i="7" s="1"/>
  <c r="AA57" i="7" s="1"/>
  <c r="AA58" i="7" s="1"/>
  <c r="AA59" i="7" s="1"/>
  <c r="AA60" i="7" s="1"/>
  <c r="AC39" i="3"/>
  <c r="AB38" i="3" s="1"/>
  <c r="AA40" i="3"/>
  <c r="AC39" i="5"/>
  <c r="AB38" i="5" s="1"/>
  <c r="AA40" i="5"/>
  <c r="AC39" i="4"/>
  <c r="AB38" i="4" s="1"/>
  <c r="AA40" i="4"/>
  <c r="AA61" i="7" l="1"/>
  <c r="AA61" i="6"/>
  <c r="AE32" i="6" s="1" a="1"/>
  <c r="AE33" i="6" s="1"/>
  <c r="AC66" i="6"/>
  <c r="AC67" i="6"/>
  <c r="AC68" i="6"/>
  <c r="AC65" i="6"/>
  <c r="AC69" i="6"/>
  <c r="AC67" i="7"/>
  <c r="AC68" i="7"/>
  <c r="AC69" i="7"/>
  <c r="AC65" i="7"/>
  <c r="AC66" i="7"/>
  <c r="AC40" i="4"/>
  <c r="AB39" i="4" s="1"/>
  <c r="AA41" i="4"/>
  <c r="AC40" i="5"/>
  <c r="AB39" i="5" s="1"/>
  <c r="AA41" i="5"/>
  <c r="AC40" i="3"/>
  <c r="AB39" i="3" s="1"/>
  <c r="AA41" i="3"/>
  <c r="AE32" i="7" a="1"/>
  <c r="AE32" i="6" l="1"/>
  <c r="AC33" i="6" s="1"/>
  <c r="AB32" i="6" s="1"/>
  <c r="AE50" i="6"/>
  <c r="AE55" i="6"/>
  <c r="AE37" i="6"/>
  <c r="AE53" i="6"/>
  <c r="AE51" i="6"/>
  <c r="AE49" i="6"/>
  <c r="AE43" i="6"/>
  <c r="AE38" i="6"/>
  <c r="AE52" i="6"/>
  <c r="AE54" i="6"/>
  <c r="AE40" i="6"/>
  <c r="AE41" i="6"/>
  <c r="AE42" i="6"/>
  <c r="AE60" i="6"/>
  <c r="AE45" i="6"/>
  <c r="AE46" i="6"/>
  <c r="AE35" i="6"/>
  <c r="AE39" i="6"/>
  <c r="AE61" i="6"/>
  <c r="AE62" i="6"/>
  <c r="AE36" i="6"/>
  <c r="AE47" i="6"/>
  <c r="AE57" i="6"/>
  <c r="AE58" i="6"/>
  <c r="AE59" i="6"/>
  <c r="AE56" i="6"/>
  <c r="AE34" i="6"/>
  <c r="AC35" i="6" s="1"/>
  <c r="AE44" i="6"/>
  <c r="AE48" i="6"/>
  <c r="AC32" i="6"/>
  <c r="AE33" i="7"/>
  <c r="AE35" i="7"/>
  <c r="AE37" i="7"/>
  <c r="AE39" i="7"/>
  <c r="AE41" i="7"/>
  <c r="AE43" i="7"/>
  <c r="AE45" i="7"/>
  <c r="AE47" i="7"/>
  <c r="AE49" i="7"/>
  <c r="AE51" i="7"/>
  <c r="AE53" i="7"/>
  <c r="AE55" i="7"/>
  <c r="AE57" i="7"/>
  <c r="AE59" i="7"/>
  <c r="AE61" i="7"/>
  <c r="AE34" i="7"/>
  <c r="AE38" i="7"/>
  <c r="AE42" i="7"/>
  <c r="AE46" i="7"/>
  <c r="AE50" i="7"/>
  <c r="AE54" i="7"/>
  <c r="AE58" i="7"/>
  <c r="AE62" i="7"/>
  <c r="AE32" i="7"/>
  <c r="AE36" i="7"/>
  <c r="AE40" i="7"/>
  <c r="AE44" i="7"/>
  <c r="AE48" i="7"/>
  <c r="AE52" i="7"/>
  <c r="AE56" i="7"/>
  <c r="AE60" i="7"/>
  <c r="AC41" i="3"/>
  <c r="AB40" i="3" s="1"/>
  <c r="AA42" i="3"/>
  <c r="AC41" i="5"/>
  <c r="AB40" i="5" s="1"/>
  <c r="AA42" i="5"/>
  <c r="AC41" i="4"/>
  <c r="AB40" i="4" s="1"/>
  <c r="AA42" i="4"/>
  <c r="AC58" i="6" l="1"/>
  <c r="AC44" i="6"/>
  <c r="AC43" i="6"/>
  <c r="AC61" i="6"/>
  <c r="AC53" i="6"/>
  <c r="AC62" i="6"/>
  <c r="AC39" i="6"/>
  <c r="AC37" i="6"/>
  <c r="AC40" i="6"/>
  <c r="AC41" i="6"/>
  <c r="AC57" i="6"/>
  <c r="AB57" i="6" s="1"/>
  <c r="AC34" i="6"/>
  <c r="AB33" i="6" s="1"/>
  <c r="AC59" i="6"/>
  <c r="AB58" i="6" s="1"/>
  <c r="AC46" i="6"/>
  <c r="AC45" i="6"/>
  <c r="AB44" i="6" s="1"/>
  <c r="AC50" i="6"/>
  <c r="AB50" i="6" s="1"/>
  <c r="AC52" i="6"/>
  <c r="AC51" i="6"/>
  <c r="AC49" i="6"/>
  <c r="AB48" i="6" s="1"/>
  <c r="AC54" i="6"/>
  <c r="AC60" i="6"/>
  <c r="AB59" i="6" s="1"/>
  <c r="AC56" i="6"/>
  <c r="AC47" i="6"/>
  <c r="AB47" i="6" s="1"/>
  <c r="AC38" i="6"/>
  <c r="AB37" i="6" s="1"/>
  <c r="AC55" i="6"/>
  <c r="AC48" i="6"/>
  <c r="AC42" i="6"/>
  <c r="AB41" i="6" s="1"/>
  <c r="AC36" i="6"/>
  <c r="AB35" i="6" s="1"/>
  <c r="AB56" i="6"/>
  <c r="AC42" i="4"/>
  <c r="AB41" i="4" s="1"/>
  <c r="AA43" i="4"/>
  <c r="AC42" i="5"/>
  <c r="AB41" i="5" s="1"/>
  <c r="AA43" i="5"/>
  <c r="AC42" i="3"/>
  <c r="AB41" i="3" s="1"/>
  <c r="AA43" i="3"/>
  <c r="AC61" i="7"/>
  <c r="AC60" i="7"/>
  <c r="AC58" i="7"/>
  <c r="AC56" i="7"/>
  <c r="AC54" i="7"/>
  <c r="AC52" i="7"/>
  <c r="AC50" i="7"/>
  <c r="AC48" i="7"/>
  <c r="AC46" i="7"/>
  <c r="AC44" i="7"/>
  <c r="AC42" i="7"/>
  <c r="AC40" i="7"/>
  <c r="AC38" i="7"/>
  <c r="AC36" i="7"/>
  <c r="AC34" i="7"/>
  <c r="AC32" i="7"/>
  <c r="AC57" i="7"/>
  <c r="AC53" i="7"/>
  <c r="AC49" i="7"/>
  <c r="AC45" i="7"/>
  <c r="AC41" i="7"/>
  <c r="AC37" i="7"/>
  <c r="AC33" i="7"/>
  <c r="AB32" i="7" s="1"/>
  <c r="AC62" i="7"/>
  <c r="AC59" i="7"/>
  <c r="AC55" i="7"/>
  <c r="AC51" i="7"/>
  <c r="AC47" i="7"/>
  <c r="AC43" i="7"/>
  <c r="AC39" i="7"/>
  <c r="AC35" i="7"/>
  <c r="AB34" i="7" s="1"/>
  <c r="AB55" i="6" l="1"/>
  <c r="AB51" i="6"/>
  <c r="AB39" i="6"/>
  <c r="AB46" i="6"/>
  <c r="AB60" i="6"/>
  <c r="AB42" i="6"/>
  <c r="AB43" i="6"/>
  <c r="AB38" i="6"/>
  <c r="AB61" i="6"/>
  <c r="AB40" i="6"/>
  <c r="AB34" i="6"/>
  <c r="AB36" i="6"/>
  <c r="AB53" i="6"/>
  <c r="AB45" i="6"/>
  <c r="AB52" i="6"/>
  <c r="AB54" i="6"/>
  <c r="AB49" i="6"/>
  <c r="AB36" i="7"/>
  <c r="AB42" i="7"/>
  <c r="AB52" i="7"/>
  <c r="AB44" i="7"/>
  <c r="AB58" i="7"/>
  <c r="AB50" i="7"/>
  <c r="AB40" i="7"/>
  <c r="AB48" i="7"/>
  <c r="AB56" i="7"/>
  <c r="AB37" i="7"/>
  <c r="AB45" i="7"/>
  <c r="AB53" i="7"/>
  <c r="AB60" i="7"/>
  <c r="AB33" i="7"/>
  <c r="AB41" i="7"/>
  <c r="AB49" i="7"/>
  <c r="AB57" i="7"/>
  <c r="AB38" i="7"/>
  <c r="AB46" i="7"/>
  <c r="AB54" i="7"/>
  <c r="AB61" i="7"/>
  <c r="AB35" i="7"/>
  <c r="AB39" i="7"/>
  <c r="AB43" i="7"/>
  <c r="AB47" i="7"/>
  <c r="AB51" i="7"/>
  <c r="AB55" i="7"/>
  <c r="AB59" i="7"/>
  <c r="AC43" i="3"/>
  <c r="AB42" i="3" s="1"/>
  <c r="AA44" i="3"/>
  <c r="AC43" i="5"/>
  <c r="AB42" i="5" s="1"/>
  <c r="AA44" i="5"/>
  <c r="AC43" i="4"/>
  <c r="AB42" i="4" s="1"/>
  <c r="AA44" i="4"/>
  <c r="AB63" i="6" l="1"/>
  <c r="AB63" i="7"/>
  <c r="AC44" i="4"/>
  <c r="AB43" i="4" s="1"/>
  <c r="AA45" i="4"/>
  <c r="AC44" i="5"/>
  <c r="AB43" i="5" s="1"/>
  <c r="AA45" i="5"/>
  <c r="AC44" i="3"/>
  <c r="AB43" i="3" s="1"/>
  <c r="AA45" i="3"/>
  <c r="AC45" i="3" l="1"/>
  <c r="AB44" i="3" s="1"/>
  <c r="AA46" i="3"/>
  <c r="AC45" i="5"/>
  <c r="AB44" i="5" s="1"/>
  <c r="AA46" i="5"/>
  <c r="AC45" i="4"/>
  <c r="AB44" i="4" s="1"/>
  <c r="AA46" i="4"/>
  <c r="AC46" i="4" l="1"/>
  <c r="AB45" i="4" s="1"/>
  <c r="AA47" i="4"/>
  <c r="AC46" i="5"/>
  <c r="AB45" i="5" s="1"/>
  <c r="AA47" i="5"/>
  <c r="AC46" i="3"/>
  <c r="AB45" i="3" s="1"/>
  <c r="AA47" i="3"/>
  <c r="AC47" i="3" l="1"/>
  <c r="AB46" i="3" s="1"/>
  <c r="AA48" i="3"/>
  <c r="AC47" i="5"/>
  <c r="AB46" i="5" s="1"/>
  <c r="AA48" i="5"/>
  <c r="AC47" i="4"/>
  <c r="AB46" i="4" s="1"/>
  <c r="AA48" i="4"/>
  <c r="AC48" i="4" l="1"/>
  <c r="AB47" i="4" s="1"/>
  <c r="AA49" i="4"/>
  <c r="AC48" i="5"/>
  <c r="AB47" i="5" s="1"/>
  <c r="AA49" i="5"/>
  <c r="AC48" i="3"/>
  <c r="AB47" i="3" s="1"/>
  <c r="AA49" i="3"/>
  <c r="AC49" i="3" l="1"/>
  <c r="AB48" i="3" s="1"/>
  <c r="AA50" i="3"/>
  <c r="AC49" i="5"/>
  <c r="AB48" i="5" s="1"/>
  <c r="AA50" i="5"/>
  <c r="AC49" i="4"/>
  <c r="AB48" i="4" s="1"/>
  <c r="AA50" i="4"/>
  <c r="AC50" i="4" l="1"/>
  <c r="AB49" i="4" s="1"/>
  <c r="AA51" i="4"/>
  <c r="AC50" i="5"/>
  <c r="AB49" i="5" s="1"/>
  <c r="AA51" i="5"/>
  <c r="AC50" i="3"/>
  <c r="AB49" i="3" s="1"/>
  <c r="AA51" i="3"/>
  <c r="AC51" i="3" l="1"/>
  <c r="AB50" i="3" s="1"/>
  <c r="AA52" i="3"/>
  <c r="AC51" i="5"/>
  <c r="AB50" i="5" s="1"/>
  <c r="AA52" i="5"/>
  <c r="AC51" i="4"/>
  <c r="AB50" i="4" s="1"/>
  <c r="AA52" i="4"/>
  <c r="AC52" i="4" l="1"/>
  <c r="AB51" i="4" s="1"/>
  <c r="AA53" i="4"/>
  <c r="AC52" i="5"/>
  <c r="AB51" i="5" s="1"/>
  <c r="AA53" i="5"/>
  <c r="AC52" i="3"/>
  <c r="AB51" i="3" s="1"/>
  <c r="AA53" i="3"/>
  <c r="AC53" i="3" l="1"/>
  <c r="AB52" i="3" s="1"/>
  <c r="AA54" i="3"/>
  <c r="AC53" i="5"/>
  <c r="AB52" i="5" s="1"/>
  <c r="AA54" i="5"/>
  <c r="AC53" i="4"/>
  <c r="AB52" i="4" s="1"/>
  <c r="AA54" i="4"/>
  <c r="AC54" i="4" l="1"/>
  <c r="AB53" i="4" s="1"/>
  <c r="AA55" i="4"/>
  <c r="AC54" i="5"/>
  <c r="AB53" i="5" s="1"/>
  <c r="AA55" i="5"/>
  <c r="AC54" i="3"/>
  <c r="AB53" i="3" s="1"/>
  <c r="AA55" i="3"/>
  <c r="AC55" i="3" l="1"/>
  <c r="AB54" i="3" s="1"/>
  <c r="AA56" i="3"/>
  <c r="AC55" i="5"/>
  <c r="AB54" i="5" s="1"/>
  <c r="AA56" i="5"/>
  <c r="AC55" i="4"/>
  <c r="AB54" i="4" s="1"/>
  <c r="AA56" i="4"/>
  <c r="AC56" i="4" l="1"/>
  <c r="AB55" i="4" s="1"/>
  <c r="AA57" i="4"/>
  <c r="AC56" i="5"/>
  <c r="AB55" i="5" s="1"/>
  <c r="AA57" i="5"/>
  <c r="AC56" i="3"/>
  <c r="AB55" i="3" s="1"/>
  <c r="AA57" i="3"/>
  <c r="AC57" i="3" l="1"/>
  <c r="AB56" i="3" s="1"/>
  <c r="AA58" i="3"/>
  <c r="AC57" i="5"/>
  <c r="AB56" i="5" s="1"/>
  <c r="AA58" i="5"/>
  <c r="AC57" i="4"/>
  <c r="AB56" i="4" s="1"/>
  <c r="AA58" i="4"/>
  <c r="AC58" i="4" l="1"/>
  <c r="AB57" i="4" s="1"/>
  <c r="AA59" i="4"/>
  <c r="AC58" i="5"/>
  <c r="AB57" i="5" s="1"/>
  <c r="AA59" i="5"/>
  <c r="AC58" i="3"/>
  <c r="AB57" i="3" s="1"/>
  <c r="AA59" i="3"/>
  <c r="AC59" i="3" l="1"/>
  <c r="AB58" i="3" s="1"/>
  <c r="AA60" i="3"/>
  <c r="AC59" i="5"/>
  <c r="AB58" i="5" s="1"/>
  <c r="AA60" i="5"/>
  <c r="AC59" i="4"/>
  <c r="AB58" i="4" s="1"/>
  <c r="AA60" i="4"/>
  <c r="AC60" i="4" l="1"/>
  <c r="AB59" i="4" s="1"/>
  <c r="AA61" i="4"/>
  <c r="AC60" i="5"/>
  <c r="AB59" i="5" s="1"/>
  <c r="AA61" i="5"/>
  <c r="AC60" i="3"/>
  <c r="AB59" i="3" s="1"/>
  <c r="AA61" i="3"/>
  <c r="AC61" i="3" l="1"/>
  <c r="AB60" i="3" s="1"/>
  <c r="AC62" i="3"/>
  <c r="AC61" i="5"/>
  <c r="AB60" i="5" s="1"/>
  <c r="AC62" i="5"/>
  <c r="AC61" i="4"/>
  <c r="AB60" i="4" s="1"/>
  <c r="AC62" i="4"/>
  <c r="AB61" i="4" l="1"/>
  <c r="AB62" i="4"/>
  <c r="AB61" i="5"/>
  <c r="AB62" i="5"/>
  <c r="AB63" i="5" s="1"/>
  <c r="AB62" i="3"/>
  <c r="AB61" i="3"/>
  <c r="AB63" i="4" l="1"/>
  <c r="AB63" i="3"/>
</calcChain>
</file>

<file path=xl/sharedStrings.xml><?xml version="1.0" encoding="utf-8"?>
<sst xmlns="http://schemas.openxmlformats.org/spreadsheetml/2006/main" count="362" uniqueCount="106">
  <si>
    <t>Price</t>
  </si>
  <si>
    <t>Yield</t>
  </si>
  <si>
    <t>GROSS RECEIPTS FROM PRODUCTION</t>
  </si>
  <si>
    <t>HARD RED WINTER WHEAT</t>
  </si>
  <si>
    <t>CROP INSURANCE INDEMNITY</t>
  </si>
  <si>
    <t>TOTAL RECEIPTS</t>
  </si>
  <si>
    <t>DIRECT COSTS</t>
  </si>
  <si>
    <t>Operating Preharvest</t>
  </si>
  <si>
    <t>SEED</t>
  </si>
  <si>
    <t>FERTILIZER</t>
  </si>
  <si>
    <t>HERBICIDE</t>
  </si>
  <si>
    <t>CUSTOM APPLICATION</t>
  </si>
  <si>
    <t>CROP INSURANCE</t>
  </si>
  <si>
    <t>FUEL</t>
  </si>
  <si>
    <t>REPAIR &amp; MAINTENANCE</t>
  </si>
  <si>
    <t>LABOR</t>
  </si>
  <si>
    <t>INTEREST EXPENSE</t>
  </si>
  <si>
    <t>Total Preharvest</t>
  </si>
  <si>
    <t>Operating Harvest</t>
  </si>
  <si>
    <t>HAULING</t>
  </si>
  <si>
    <t>Total Harvest</t>
  </si>
  <si>
    <t>Total Operating Costs</t>
  </si>
  <si>
    <t>Property and Ownership Costs</t>
  </si>
  <si>
    <t>MACHINERY OWNERSHIP COSTS</t>
  </si>
  <si>
    <t>GENERAL FARM OVERHEAD</t>
  </si>
  <si>
    <t>REAL ESTATE TAXES</t>
  </si>
  <si>
    <t>Total Property and Ownership Costs</t>
  </si>
  <si>
    <t>NET RECEIPTS BEFORE FACTOR PAYMENTS</t>
  </si>
  <si>
    <t>FACTOR PAYMENTS</t>
  </si>
  <si>
    <t>LAND @ 4.00%</t>
  </si>
  <si>
    <t>RETURN TO MANAGEMENT AND RISK</t>
  </si>
  <si>
    <t>Unit</t>
  </si>
  <si>
    <t>DOLS</t>
  </si>
  <si>
    <t>Price or</t>
  </si>
  <si>
    <t>Cost/Unit</t>
  </si>
  <si>
    <t>Quantity</t>
  </si>
  <si>
    <t>Value</t>
  </si>
  <si>
    <t>or Cost</t>
  </si>
  <si>
    <t>Per Acre</t>
  </si>
  <si>
    <t>BU</t>
  </si>
  <si>
    <t>Most Likely</t>
  </si>
  <si>
    <t>Minimum</t>
  </si>
  <si>
    <t>Maximum</t>
  </si>
  <si>
    <t>Crop</t>
  </si>
  <si>
    <t>per Unit</t>
  </si>
  <si>
    <t>per Acre</t>
  </si>
  <si>
    <t>Total</t>
  </si>
  <si>
    <t>Operating</t>
  </si>
  <si>
    <t>Costs/Acre</t>
  </si>
  <si>
    <t>STOCHASTIC ELEMENTS</t>
  </si>
  <si>
    <t>Return to</t>
  </si>
  <si>
    <t>Management</t>
  </si>
  <si>
    <t>and Risk</t>
  </si>
  <si>
    <t>Iteration</t>
  </si>
  <si>
    <t>TOTAL GROSS MARGIN</t>
  </si>
  <si>
    <t>Gross</t>
  </si>
  <si>
    <t>Margin</t>
  </si>
  <si>
    <t>Interval</t>
  </si>
  <si>
    <t>INPUTS</t>
  </si>
  <si>
    <t>Min</t>
  </si>
  <si>
    <t>Max</t>
  </si>
  <si>
    <t>Mode</t>
  </si>
  <si>
    <t>PERT ESTIMATES</t>
  </si>
  <si>
    <t>Mean</t>
  </si>
  <si>
    <t>Std. Dev.</t>
  </si>
  <si>
    <t>Skew</t>
  </si>
  <si>
    <t>Shape A</t>
  </si>
  <si>
    <t>Shape B</t>
  </si>
  <si>
    <t>CALCULATED VALUES</t>
  </si>
  <si>
    <t>Mean - Mode</t>
  </si>
  <si>
    <t>Weeks</t>
  </si>
  <si>
    <t>Median - Mode</t>
  </si>
  <si>
    <t>Gammaa</t>
  </si>
  <si>
    <t>Gammab</t>
  </si>
  <si>
    <t>Gammaab</t>
  </si>
  <si>
    <t>BetaFn</t>
  </si>
  <si>
    <t>Data</t>
  </si>
  <si>
    <t>PDF No Data</t>
  </si>
  <si>
    <t>CDF No Data</t>
  </si>
  <si>
    <t>Cumulative Beta Percentile</t>
  </si>
  <si>
    <t>Quick Estimate at 95% Probability</t>
  </si>
  <si>
    <t>Mean + 2x Std. Dev.=</t>
  </si>
  <si>
    <t>Mean - 2x Std. Dev.=</t>
  </si>
  <si>
    <t>Variance</t>
  </si>
  <si>
    <t>Coefficient of Variation</t>
  </si>
  <si>
    <t>Measure</t>
  </si>
  <si>
    <t>Standard Deviation</t>
  </si>
  <si>
    <t>Crop Price</t>
  </si>
  <si>
    <t>Stochastic Crop Budget Generator</t>
  </si>
  <si>
    <t>Jay Parsons</t>
  </si>
  <si>
    <t>jay.parsons@OptimalAg.com</t>
  </si>
  <si>
    <t>View Input Distributions</t>
  </si>
  <si>
    <t>View Output Distributions</t>
  </si>
  <si>
    <t>DISTRIBUTION SCHEDULE</t>
  </si>
  <si>
    <t>View Input Distributions:</t>
  </si>
  <si>
    <t>View Output Distributions:</t>
  </si>
  <si>
    <t>Crop Yield</t>
  </si>
  <si>
    <t>Total Gross Margin</t>
  </si>
  <si>
    <t>Random</t>
  </si>
  <si>
    <t>Draw</t>
  </si>
  <si>
    <t>Returns to Management &amp; Risk</t>
  </si>
  <si>
    <t>Frequency</t>
  </si>
  <si>
    <t>FUEL &amp; LUBE</t>
  </si>
  <si>
    <t>PESTICIDES</t>
  </si>
  <si>
    <t>LAND @ 3.00%</t>
  </si>
  <si>
    <t>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</si>
</sst>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0.0%"/>
    <numFmt numFmtId="168" formatCode="0.000E+00"/>
  </numFmts>
  <fonts count="17" x14ac:knownFonts="1">
    <font>
      <sz val="10"/>
      <name val="Times New Roman"/>
    </font>
    <font>
      <u/>
      <sz val="10"/>
      <color indexed="12"/>
      <name val="Times New Roman"/>
      <family val="1"/>
    </font>
    <font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color indexed="9"/>
      <name val="Times New Roman"/>
      <family val="1"/>
    </font>
    <font>
      <b/>
      <sz val="8"/>
      <color indexed="18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06">
    <xf numFmtId="0" fontId="0" fillId="0" borderId="0" xfId="0"/>
    <xf numFmtId="0" fontId="3" fillId="0" borderId="0" xfId="0" applyFont="1"/>
    <xf numFmtId="0" fontId="5" fillId="0" borderId="0" xfId="0" applyFont="1" applyFill="1" applyBorder="1" applyAlignment="1">
      <alignment horizontal="center"/>
    </xf>
    <xf numFmtId="2" fontId="5" fillId="2" borderId="1" xfId="0" applyNumberFormat="1" applyFont="1" applyFill="1" applyBorder="1"/>
    <xf numFmtId="0" fontId="0" fillId="3" borderId="0" xfId="0" applyFill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3" borderId="9" xfId="0" applyFill="1" applyBorder="1"/>
    <xf numFmtId="0" fontId="0" fillId="3" borderId="0" xfId="0" applyFill="1" applyBorder="1"/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3" fillId="3" borderId="0" xfId="0" applyFont="1" applyFill="1" applyAlignment="1">
      <alignment horizontal="left" indent="1"/>
    </xf>
    <xf numFmtId="2" fontId="0" fillId="3" borderId="0" xfId="0" applyNumberFormat="1" applyFill="1"/>
    <xf numFmtId="2" fontId="5" fillId="3" borderId="0" xfId="0" applyNumberFormat="1" applyFont="1" applyFill="1"/>
    <xf numFmtId="0" fontId="3" fillId="3" borderId="12" xfId="0" applyFont="1" applyFill="1" applyBorder="1"/>
    <xf numFmtId="0" fontId="0" fillId="3" borderId="12" xfId="0" applyFill="1" applyBorder="1"/>
    <xf numFmtId="2" fontId="5" fillId="3" borderId="12" xfId="0" applyNumberFormat="1" applyFont="1" applyFill="1" applyBorder="1"/>
    <xf numFmtId="0" fontId="3" fillId="3" borderId="1" xfId="0" applyFont="1" applyFill="1" applyBorder="1"/>
    <xf numFmtId="0" fontId="0" fillId="3" borderId="1" xfId="0" applyFill="1" applyBorder="1"/>
    <xf numFmtId="2" fontId="5" fillId="3" borderId="1" xfId="0" applyNumberFormat="1" applyFont="1" applyFill="1" applyBorder="1"/>
    <xf numFmtId="0" fontId="3" fillId="3" borderId="0" xfId="0" applyFont="1" applyFill="1"/>
    <xf numFmtId="2" fontId="0" fillId="3" borderId="12" xfId="0" applyNumberFormat="1" applyFill="1" applyBorder="1"/>
    <xf numFmtId="0" fontId="3" fillId="3" borderId="12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12" xfId="0" applyFont="1" applyFill="1" applyBorder="1" applyAlignment="1">
      <alignment horizontal="left" indent="1"/>
    </xf>
    <xf numFmtId="0" fontId="3" fillId="3" borderId="1" xfId="0" applyFont="1" applyFill="1" applyBorder="1" applyAlignment="1">
      <alignment horizontal="left" indent="1"/>
    </xf>
    <xf numFmtId="0" fontId="3" fillId="3" borderId="13" xfId="0" applyFont="1" applyFill="1" applyBorder="1"/>
    <xf numFmtId="0" fontId="0" fillId="3" borderId="13" xfId="0" applyFill="1" applyBorder="1"/>
    <xf numFmtId="0" fontId="3" fillId="3" borderId="0" xfId="0" applyFont="1" applyFill="1" applyBorder="1"/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left"/>
    </xf>
    <xf numFmtId="0" fontId="0" fillId="3" borderId="15" xfId="0" applyFill="1" applyBorder="1"/>
    <xf numFmtId="0" fontId="0" fillId="3" borderId="16" xfId="0" applyFill="1" applyBorder="1"/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8" xfId="0" applyNumberFormat="1" applyFill="1" applyBorder="1" applyAlignment="1" applyProtection="1">
      <alignment horizontal="center"/>
      <protection locked="0"/>
    </xf>
    <xf numFmtId="2" fontId="0" fillId="4" borderId="19" xfId="0" applyNumberFormat="1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3" fillId="0" borderId="13" xfId="0" applyFont="1" applyFill="1" applyBorder="1"/>
    <xf numFmtId="0" fontId="0" fillId="0" borderId="13" xfId="0" applyFill="1" applyBorder="1"/>
    <xf numFmtId="0" fontId="5" fillId="0" borderId="13" xfId="0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Border="1"/>
    <xf numFmtId="0" fontId="0" fillId="0" borderId="0" xfId="0" applyFill="1" applyBorder="1"/>
    <xf numFmtId="0" fontId="3" fillId="0" borderId="12" xfId="0" applyFont="1" applyFill="1" applyBorder="1"/>
    <xf numFmtId="0" fontId="5" fillId="0" borderId="12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left" indent="1"/>
    </xf>
    <xf numFmtId="2" fontId="0" fillId="0" borderId="0" xfId="0" applyNumberFormat="1" applyFill="1"/>
    <xf numFmtId="0" fontId="3" fillId="0" borderId="12" xfId="0" applyFont="1" applyFill="1" applyBorder="1" applyAlignment="1">
      <alignment horizontal="left"/>
    </xf>
    <xf numFmtId="2" fontId="0" fillId="0" borderId="12" xfId="0" applyNumberFormat="1" applyFill="1" applyBorder="1"/>
    <xf numFmtId="0" fontId="0" fillId="0" borderId="12" xfId="0" applyFill="1" applyBorder="1"/>
    <xf numFmtId="2" fontId="5" fillId="0" borderId="12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2"/>
    </xf>
    <xf numFmtId="9" fontId="0" fillId="0" borderId="0" xfId="0" applyNumberFormat="1" applyFill="1"/>
    <xf numFmtId="0" fontId="3" fillId="0" borderId="12" xfId="0" applyFont="1" applyFill="1" applyBorder="1" applyAlignment="1">
      <alignment horizontal="left" indent="1"/>
    </xf>
    <xf numFmtId="0" fontId="5" fillId="0" borderId="12" xfId="0" applyFont="1" applyFill="1" applyBorder="1"/>
    <xf numFmtId="0" fontId="3" fillId="0" borderId="1" xfId="0" applyFont="1" applyFill="1" applyBorder="1" applyAlignment="1">
      <alignment horizontal="left" indent="1"/>
    </xf>
    <xf numFmtId="0" fontId="0" fillId="0" borderId="1" xfId="0" applyFill="1" applyBorder="1"/>
    <xf numFmtId="2" fontId="5" fillId="0" borderId="1" xfId="0" applyNumberFormat="1" applyFont="1" applyFill="1" applyBorder="1"/>
    <xf numFmtId="2" fontId="5" fillId="0" borderId="0" xfId="0" applyNumberFormat="1" applyFont="1" applyFill="1"/>
    <xf numFmtId="0" fontId="3" fillId="0" borderId="1" xfId="0" applyFont="1" applyFill="1" applyBorder="1"/>
    <xf numFmtId="0" fontId="4" fillId="0" borderId="12" xfId="0" applyFont="1" applyFill="1" applyBorder="1" applyAlignment="1">
      <alignment horizontal="left" indent="2"/>
    </xf>
    <xf numFmtId="0" fontId="0" fillId="3" borderId="24" xfId="0" applyFill="1" applyBorder="1"/>
    <xf numFmtId="2" fontId="5" fillId="3" borderId="24" xfId="0" applyNumberFormat="1" applyFont="1" applyFill="1" applyBorder="1"/>
    <xf numFmtId="0" fontId="3" fillId="3" borderId="24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0" fillId="0" borderId="24" xfId="0" applyFill="1" applyBorder="1"/>
    <xf numFmtId="2" fontId="5" fillId="0" borderId="24" xfId="0" applyNumberFormat="1" applyFont="1" applyFill="1" applyBorder="1"/>
    <xf numFmtId="0" fontId="8" fillId="0" borderId="0" xfId="2" applyFont="1"/>
    <xf numFmtId="0" fontId="9" fillId="0" borderId="0" xfId="2" applyFont="1"/>
    <xf numFmtId="0" fontId="6" fillId="0" borderId="0" xfId="2" applyAlignment="1">
      <alignment horizontal="center"/>
    </xf>
    <xf numFmtId="0" fontId="6" fillId="0" borderId="0" xfId="2"/>
    <xf numFmtId="0" fontId="10" fillId="0" borderId="0" xfId="2" applyFont="1"/>
    <xf numFmtId="0" fontId="3" fillId="3" borderId="14" xfId="2" applyFont="1" applyFill="1" applyBorder="1"/>
    <xf numFmtId="0" fontId="3" fillId="3" borderId="25" xfId="2" applyFont="1" applyFill="1" applyBorder="1" applyAlignment="1">
      <alignment horizontal="center"/>
    </xf>
    <xf numFmtId="0" fontId="3" fillId="3" borderId="16" xfId="2" applyFont="1" applyFill="1" applyBorder="1" applyAlignment="1">
      <alignment horizontal="center"/>
    </xf>
    <xf numFmtId="0" fontId="6" fillId="3" borderId="26" xfId="2" applyFill="1" applyBorder="1" applyAlignment="1">
      <alignment horizontal="left"/>
    </xf>
    <xf numFmtId="2" fontId="6" fillId="3" borderId="0" xfId="2" applyNumberFormat="1" applyFill="1" applyBorder="1" applyAlignment="1">
      <alignment horizontal="right"/>
    </xf>
    <xf numFmtId="0" fontId="6" fillId="3" borderId="8" xfId="2" applyFill="1" applyBorder="1" applyAlignment="1">
      <alignment horizontal="center"/>
    </xf>
    <xf numFmtId="0" fontId="6" fillId="3" borderId="27" xfId="2" applyFill="1" applyBorder="1" applyAlignment="1">
      <alignment horizontal="left"/>
    </xf>
    <xf numFmtId="0" fontId="6" fillId="3" borderId="10" xfId="2" applyFill="1" applyBorder="1" applyAlignment="1">
      <alignment horizontal="center"/>
    </xf>
    <xf numFmtId="0" fontId="6" fillId="3" borderId="28" xfId="2" applyFill="1" applyBorder="1" applyAlignment="1">
      <alignment horizontal="left"/>
    </xf>
    <xf numFmtId="2" fontId="6" fillId="3" borderId="29" xfId="2" applyNumberFormat="1" applyFill="1" applyBorder="1"/>
    <xf numFmtId="2" fontId="6" fillId="3" borderId="30" xfId="2" applyNumberFormat="1" applyFill="1" applyBorder="1" applyAlignment="1">
      <alignment horizontal="center"/>
    </xf>
    <xf numFmtId="0" fontId="6" fillId="0" borderId="0" xfId="2" applyFill="1" applyBorder="1" applyAlignment="1">
      <alignment horizontal="left"/>
    </xf>
    <xf numFmtId="2" fontId="6" fillId="0" borderId="0" xfId="2" applyNumberFormat="1" applyBorder="1"/>
    <xf numFmtId="2" fontId="6" fillId="0" borderId="0" xfId="2" applyNumberFormat="1" applyBorder="1" applyAlignment="1">
      <alignment horizontal="left"/>
    </xf>
    <xf numFmtId="0" fontId="3" fillId="5" borderId="5" xfId="2" applyFont="1" applyFill="1" applyBorder="1" applyAlignment="1">
      <alignment horizontal="left"/>
    </xf>
    <xf numFmtId="0" fontId="6" fillId="5" borderId="6" xfId="2" applyFill="1" applyBorder="1"/>
    <xf numFmtId="0" fontId="6" fillId="5" borderId="31" xfId="2" applyFill="1" applyBorder="1" applyAlignment="1">
      <alignment horizontal="center"/>
    </xf>
    <xf numFmtId="0" fontId="6" fillId="3" borderId="9" xfId="2" applyFill="1" applyBorder="1"/>
    <xf numFmtId="2" fontId="6" fillId="3" borderId="0" xfId="2" applyNumberFormat="1" applyFill="1" applyBorder="1"/>
    <xf numFmtId="0" fontId="4" fillId="3" borderId="32" xfId="2" applyFont="1" applyFill="1" applyBorder="1" applyAlignment="1">
      <alignment horizontal="right"/>
    </xf>
    <xf numFmtId="0" fontId="6" fillId="3" borderId="33" xfId="2" applyFill="1" applyBorder="1"/>
    <xf numFmtId="0" fontId="4" fillId="3" borderId="34" xfId="2" applyFont="1" applyFill="1" applyBorder="1" applyAlignment="1">
      <alignment horizontal="right"/>
    </xf>
    <xf numFmtId="0" fontId="6" fillId="3" borderId="0" xfId="2" applyFill="1" applyBorder="1"/>
    <xf numFmtId="164" fontId="6" fillId="3" borderId="0" xfId="2" applyNumberFormat="1" applyFill="1" applyBorder="1"/>
    <xf numFmtId="0" fontId="4" fillId="3" borderId="0" xfId="2" applyFont="1" applyFill="1" applyBorder="1" applyAlignment="1">
      <alignment horizontal="right"/>
    </xf>
    <xf numFmtId="0" fontId="3" fillId="6" borderId="5" xfId="2" applyFont="1" applyFill="1" applyBorder="1"/>
    <xf numFmtId="164" fontId="6" fillId="6" borderId="6" xfId="2" applyNumberFormat="1" applyFill="1" applyBorder="1"/>
    <xf numFmtId="0" fontId="4" fillId="6" borderId="31" xfId="2" applyFont="1" applyFill="1" applyBorder="1" applyAlignment="1">
      <alignment horizontal="left"/>
    </xf>
    <xf numFmtId="2" fontId="6" fillId="0" borderId="0" xfId="2" applyNumberFormat="1"/>
    <xf numFmtId="165" fontId="6" fillId="3" borderId="0" xfId="2" applyNumberFormat="1" applyFill="1" applyBorder="1"/>
    <xf numFmtId="166" fontId="6" fillId="3" borderId="0" xfId="2" applyNumberFormat="1" applyFill="1" applyBorder="1"/>
    <xf numFmtId="0" fontId="6" fillId="3" borderId="32" xfId="2" applyFill="1" applyBorder="1" applyAlignment="1">
      <alignment horizontal="center"/>
    </xf>
    <xf numFmtId="166" fontId="6" fillId="3" borderId="29" xfId="2" applyNumberFormat="1" applyFill="1" applyBorder="1"/>
    <xf numFmtId="0" fontId="6" fillId="3" borderId="34" xfId="2" applyFill="1" applyBorder="1" applyAlignment="1">
      <alignment horizontal="center"/>
    </xf>
    <xf numFmtId="166" fontId="6" fillId="0" borderId="0" xfId="2" applyNumberFormat="1"/>
    <xf numFmtId="0" fontId="6" fillId="0" borderId="20" xfId="2" applyBorder="1"/>
    <xf numFmtId="164" fontId="6" fillId="0" borderId="20" xfId="2" applyNumberFormat="1" applyBorder="1"/>
    <xf numFmtId="0" fontId="6" fillId="0" borderId="20" xfId="2" applyBorder="1" applyAlignment="1">
      <alignment horizontal="center"/>
    </xf>
    <xf numFmtId="166" fontId="6" fillId="0" borderId="20" xfId="2" applyNumberFormat="1" applyBorder="1"/>
    <xf numFmtId="168" fontId="6" fillId="0" borderId="20" xfId="2" applyNumberFormat="1" applyBorder="1"/>
    <xf numFmtId="0" fontId="6" fillId="7" borderId="35" xfId="2" applyFill="1" applyBorder="1"/>
    <xf numFmtId="168" fontId="6" fillId="7" borderId="0" xfId="2" applyNumberFormat="1" applyFill="1" applyBorder="1"/>
    <xf numFmtId="0" fontId="6" fillId="7" borderId="36" xfId="2" applyFill="1" applyBorder="1" applyAlignment="1">
      <alignment horizontal="center"/>
    </xf>
    <xf numFmtId="0" fontId="6" fillId="7" borderId="35" xfId="2" applyFill="1" applyBorder="1" applyAlignment="1">
      <alignment horizontal="right"/>
    </xf>
    <xf numFmtId="0" fontId="6" fillId="7" borderId="0" xfId="2" applyFill="1" applyBorder="1" applyAlignment="1">
      <alignment horizontal="left"/>
    </xf>
    <xf numFmtId="2" fontId="3" fillId="0" borderId="20" xfId="2" applyNumberFormat="1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2" fontId="6" fillId="3" borderId="3" xfId="2" applyNumberFormat="1" applyFill="1" applyBorder="1"/>
    <xf numFmtId="165" fontId="6" fillId="3" borderId="3" xfId="2" applyNumberFormat="1" applyFill="1" applyBorder="1"/>
    <xf numFmtId="2" fontId="6" fillId="3" borderId="36" xfId="2" applyNumberFormat="1" applyFill="1" applyBorder="1"/>
    <xf numFmtId="2" fontId="6" fillId="3" borderId="3" xfId="2" applyNumberFormat="1" applyFill="1" applyBorder="1" applyAlignment="1">
      <alignment horizontal="right"/>
    </xf>
    <xf numFmtId="2" fontId="6" fillId="3" borderId="4" xfId="2" applyNumberFormat="1" applyFill="1" applyBorder="1" applyAlignment="1">
      <alignment horizontal="right"/>
    </xf>
    <xf numFmtId="2" fontId="6" fillId="3" borderId="17" xfId="2" applyNumberFormat="1" applyFill="1" applyBorder="1"/>
    <xf numFmtId="2" fontId="6" fillId="0" borderId="0" xfId="2" applyNumberFormat="1" applyAlignment="1">
      <alignment horizontal="right"/>
    </xf>
    <xf numFmtId="165" fontId="6" fillId="0" borderId="0" xfId="2" applyNumberFormat="1"/>
    <xf numFmtId="2" fontId="10" fillId="0" borderId="37" xfId="2" applyNumberFormat="1" applyFont="1" applyBorder="1" applyAlignment="1">
      <alignment horizontal="center" wrapText="1"/>
    </xf>
    <xf numFmtId="165" fontId="6" fillId="0" borderId="0" xfId="2" applyNumberFormat="1" applyAlignment="1">
      <alignment horizontal="right"/>
    </xf>
    <xf numFmtId="164" fontId="6" fillId="3" borderId="10" xfId="2" applyNumberFormat="1" applyFill="1" applyBorder="1" applyAlignment="1">
      <alignment horizontal="center"/>
    </xf>
    <xf numFmtId="164" fontId="6" fillId="3" borderId="30" xfId="2" applyNumberFormat="1" applyFill="1" applyBorder="1" applyAlignment="1">
      <alignment horizontal="center"/>
    </xf>
    <xf numFmtId="0" fontId="11" fillId="0" borderId="38" xfId="2" applyFont="1" applyFill="1" applyBorder="1" applyAlignment="1">
      <alignment horizontal="right" wrapText="1"/>
    </xf>
    <xf numFmtId="164" fontId="6" fillId="0" borderId="20" xfId="2" applyNumberFormat="1" applyFill="1" applyBorder="1" applyAlignment="1">
      <alignment horizontal="center" vertical="center"/>
    </xf>
    <xf numFmtId="2" fontId="6" fillId="0" borderId="22" xfId="2" applyNumberFormat="1" applyBorder="1" applyAlignment="1">
      <alignment horizontal="center" vertical="center"/>
    </xf>
    <xf numFmtId="0" fontId="11" fillId="0" borderId="39" xfId="2" applyFont="1" applyFill="1" applyBorder="1" applyAlignment="1">
      <alignment horizontal="right" wrapText="1"/>
    </xf>
    <xf numFmtId="164" fontId="6" fillId="0" borderId="21" xfId="2" applyNumberFormat="1" applyFill="1" applyBorder="1" applyAlignment="1">
      <alignment horizontal="center" vertical="center"/>
    </xf>
    <xf numFmtId="2" fontId="6" fillId="0" borderId="23" xfId="2" applyNumberFormat="1" applyBorder="1" applyAlignment="1">
      <alignment horizontal="center" vertical="center"/>
    </xf>
    <xf numFmtId="11" fontId="6" fillId="0" borderId="0" xfId="2" applyNumberFormat="1" applyAlignment="1">
      <alignment horizontal="right"/>
    </xf>
    <xf numFmtId="0" fontId="12" fillId="8" borderId="40" xfId="0" applyFont="1" applyFill="1" applyBorder="1" applyAlignment="1">
      <alignment horizontal="center"/>
    </xf>
    <xf numFmtId="0" fontId="12" fillId="8" borderId="41" xfId="0" applyFont="1" applyFill="1" applyBorder="1" applyAlignment="1">
      <alignment horizontal="right"/>
    </xf>
    <xf numFmtId="0" fontId="13" fillId="9" borderId="9" xfId="0" applyFont="1" applyFill="1" applyBorder="1" applyAlignment="1"/>
    <xf numFmtId="4" fontId="13" fillId="9" borderId="32" xfId="0" applyNumberFormat="1" applyFont="1" applyFill="1" applyBorder="1" applyAlignment="1">
      <alignment horizontal="right"/>
    </xf>
    <xf numFmtId="0" fontId="13" fillId="9" borderId="9" xfId="0" applyFont="1" applyFill="1" applyBorder="1" applyAlignment="1">
      <alignment wrapText="1"/>
    </xf>
    <xf numFmtId="0" fontId="13" fillId="9" borderId="33" xfId="0" applyFont="1" applyFill="1" applyBorder="1" applyAlignment="1">
      <alignment wrapText="1"/>
    </xf>
    <xf numFmtId="4" fontId="13" fillId="9" borderId="34" xfId="0" applyNumberFormat="1" applyFont="1" applyFill="1" applyBorder="1" applyAlignment="1">
      <alignment horizontal="right"/>
    </xf>
    <xf numFmtId="0" fontId="6" fillId="3" borderId="0" xfId="2" applyFill="1"/>
    <xf numFmtId="2" fontId="6" fillId="3" borderId="0" xfId="2" applyNumberFormat="1" applyFill="1"/>
    <xf numFmtId="0" fontId="11" fillId="3" borderId="0" xfId="2" applyFont="1" applyFill="1" applyBorder="1"/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horizontal="right" vertical="center"/>
    </xf>
    <xf numFmtId="0" fontId="1" fillId="3" borderId="0" xfId="1" applyFill="1" applyAlignment="1" applyProtection="1">
      <alignment horizontal="right" vertical="center"/>
    </xf>
    <xf numFmtId="2" fontId="0" fillId="3" borderId="0" xfId="0" applyNumberFormat="1" applyFill="1" applyProtection="1">
      <protection locked="0"/>
    </xf>
    <xf numFmtId="2" fontId="0" fillId="3" borderId="12" xfId="0" applyNumberFormat="1" applyFill="1" applyBorder="1" applyProtection="1">
      <protection locked="0"/>
    </xf>
    <xf numFmtId="0" fontId="5" fillId="3" borderId="0" xfId="0" applyFont="1" applyFill="1"/>
    <xf numFmtId="0" fontId="14" fillId="3" borderId="0" xfId="0" applyFont="1" applyFill="1" applyAlignment="1"/>
    <xf numFmtId="0" fontId="3" fillId="3" borderId="0" xfId="2" applyFont="1" applyFill="1" applyAlignment="1">
      <alignment horizontal="right"/>
    </xf>
    <xf numFmtId="0" fontId="5" fillId="3" borderId="0" xfId="0" applyFont="1" applyFill="1" applyBorder="1" applyAlignment="1"/>
    <xf numFmtId="165" fontId="6" fillId="3" borderId="36" xfId="2" applyNumberFormat="1" applyFill="1" applyBorder="1"/>
    <xf numFmtId="165" fontId="6" fillId="3" borderId="17" xfId="2" applyNumberFormat="1" applyFill="1" applyBorder="1"/>
    <xf numFmtId="0" fontId="6" fillId="0" borderId="0" xfId="2" applyFont="1"/>
    <xf numFmtId="165" fontId="6" fillId="3" borderId="4" xfId="2" applyNumberFormat="1" applyFill="1" applyBorder="1"/>
    <xf numFmtId="2" fontId="0" fillId="4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0" fontId="0" fillId="3" borderId="0" xfId="0" applyFill="1" applyProtection="1">
      <protection locked="0"/>
    </xf>
    <xf numFmtId="0" fontId="4" fillId="3" borderId="0" xfId="0" applyFont="1" applyFill="1" applyAlignment="1" applyProtection="1">
      <alignment horizontal="left" indent="1"/>
      <protection locked="0"/>
    </xf>
    <xf numFmtId="0" fontId="4" fillId="3" borderId="0" xfId="0" applyFont="1" applyFill="1" applyAlignment="1" applyProtection="1">
      <alignment horizontal="left" indent="2"/>
      <protection locked="0"/>
    </xf>
    <xf numFmtId="0" fontId="4" fillId="3" borderId="12" xfId="0" applyFont="1" applyFill="1" applyBorder="1" applyAlignment="1" applyProtection="1">
      <alignment horizontal="left" indent="2"/>
      <protection locked="0"/>
    </xf>
    <xf numFmtId="0" fontId="0" fillId="3" borderId="0" xfId="0" applyFill="1" applyProtection="1"/>
    <xf numFmtId="2" fontId="0" fillId="3" borderId="0" xfId="0" applyNumberFormat="1" applyFill="1" applyProtection="1"/>
    <xf numFmtId="0" fontId="14" fillId="3" borderId="0" xfId="0" applyFont="1" applyFill="1" applyAlignment="1" applyProtection="1"/>
    <xf numFmtId="167" fontId="0" fillId="3" borderId="0" xfId="0" applyNumberFormat="1" applyFill="1" applyProtection="1">
      <protection locked="0"/>
    </xf>
    <xf numFmtId="0" fontId="0" fillId="0" borderId="3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21" xfId="0" applyBorder="1" applyAlignment="1">
      <alignment horizontal="left"/>
    </xf>
    <xf numFmtId="0" fontId="15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2" fontId="3" fillId="0" borderId="40" xfId="2" applyNumberFormat="1" applyFont="1" applyBorder="1" applyAlignment="1">
      <alignment horizontal="center"/>
    </xf>
    <xf numFmtId="2" fontId="3" fillId="0" borderId="46" xfId="2" applyNumberFormat="1" applyFont="1" applyBorder="1" applyAlignment="1">
      <alignment horizontal="center"/>
    </xf>
    <xf numFmtId="2" fontId="3" fillId="0" borderId="41" xfId="2" applyNumberFormat="1" applyFont="1" applyBorder="1" applyAlignment="1">
      <alignment horizontal="center"/>
    </xf>
    <xf numFmtId="167" fontId="3" fillId="3" borderId="9" xfId="2" applyNumberFormat="1" applyFont="1" applyFill="1" applyBorder="1" applyAlignment="1">
      <alignment horizontal="center"/>
    </xf>
    <xf numFmtId="167" fontId="3" fillId="3" borderId="0" xfId="2" applyNumberFormat="1" applyFont="1" applyFill="1" applyBorder="1" applyAlignment="1">
      <alignment horizontal="center"/>
    </xf>
    <xf numFmtId="167" fontId="3" fillId="3" borderId="33" xfId="2" applyNumberFormat="1" applyFont="1" applyFill="1" applyBorder="1" applyAlignment="1">
      <alignment horizontal="center"/>
    </xf>
    <xf numFmtId="167" fontId="3" fillId="3" borderId="29" xfId="2" applyNumberFormat="1" applyFont="1" applyFill="1" applyBorder="1" applyAlignment="1">
      <alignment horizontal="center"/>
    </xf>
    <xf numFmtId="0" fontId="3" fillId="0" borderId="42" xfId="2" applyFont="1" applyBorder="1" applyAlignment="1">
      <alignment horizontal="center"/>
    </xf>
    <xf numFmtId="0" fontId="3" fillId="0" borderId="43" xfId="2" applyFont="1" applyBorder="1" applyAlignment="1">
      <alignment horizontal="center"/>
    </xf>
    <xf numFmtId="0" fontId="3" fillId="0" borderId="44" xfId="2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0" fillId="0" borderId="45" xfId="2" applyFont="1" applyBorder="1" applyAlignment="1">
      <alignment horizontal="center"/>
    </xf>
    <xf numFmtId="2" fontId="5" fillId="10" borderId="1" xfId="0" applyNumberFormat="1" applyFont="1" applyFill="1" applyBorder="1"/>
  </cellXfs>
  <cellStyles count="3">
    <cellStyle name="Hyperlink" xfId="1" builtinId="8"/>
    <cellStyle name="Normal" xfId="0" builtinId="0"/>
    <cellStyle name="Normal_ProfilerMarch2008New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Histogram</a:t>
            </a:r>
          </a:p>
        </c:rich>
      </c:tx>
      <c:layout>
        <c:manualLayout>
          <c:xMode val="edge"/>
          <c:yMode val="edge"/>
          <c:x val="0.43578992165904779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8963382980451"/>
          <c:y val="0.20863309352517986"/>
          <c:w val="0.81473767962343713"/>
          <c:h val="0.550359712230215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Price!$AA$2</c:f>
              <c:strCache>
                <c:ptCount val="1"/>
                <c:pt idx="0">
                  <c:v>DISTRIBUTION SCHEDULE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Price!$AA$32:$AA$62</c:f>
              <c:numCache>
                <c:formatCode>0.00</c:formatCode>
                <c:ptCount val="31"/>
                <c:pt idx="0">
                  <c:v>3.5</c:v>
                </c:pt>
                <c:pt idx="1">
                  <c:v>3.5916666666666668</c:v>
                </c:pt>
                <c:pt idx="2">
                  <c:v>3.6833333333333336</c:v>
                </c:pt>
                <c:pt idx="3">
                  <c:v>3.7750000000000004</c:v>
                </c:pt>
                <c:pt idx="4">
                  <c:v>3.8666666666666671</c:v>
                </c:pt>
                <c:pt idx="5">
                  <c:v>3.9583333333333339</c:v>
                </c:pt>
                <c:pt idx="6">
                  <c:v>4.0500000000000007</c:v>
                </c:pt>
                <c:pt idx="7">
                  <c:v>4.1416666666666675</c:v>
                </c:pt>
                <c:pt idx="8">
                  <c:v>4.2333333333333343</c:v>
                </c:pt>
                <c:pt idx="9">
                  <c:v>4.3250000000000011</c:v>
                </c:pt>
                <c:pt idx="10">
                  <c:v>4.4166666666666679</c:v>
                </c:pt>
                <c:pt idx="11">
                  <c:v>4.5083333333333346</c:v>
                </c:pt>
                <c:pt idx="12">
                  <c:v>4.6000000000000014</c:v>
                </c:pt>
                <c:pt idx="13">
                  <c:v>4.6916666666666682</c:v>
                </c:pt>
                <c:pt idx="14">
                  <c:v>4.783333333333335</c:v>
                </c:pt>
                <c:pt idx="15">
                  <c:v>4.8750000000000018</c:v>
                </c:pt>
                <c:pt idx="16">
                  <c:v>4.9666666666666686</c:v>
                </c:pt>
                <c:pt idx="17">
                  <c:v>5.0583333333333353</c:v>
                </c:pt>
                <c:pt idx="18">
                  <c:v>5.1500000000000021</c:v>
                </c:pt>
                <c:pt idx="19">
                  <c:v>5.2416666666666689</c:v>
                </c:pt>
                <c:pt idx="20">
                  <c:v>5.3333333333333357</c:v>
                </c:pt>
                <c:pt idx="21">
                  <c:v>5.4250000000000025</c:v>
                </c:pt>
                <c:pt idx="22">
                  <c:v>5.5166666666666693</c:v>
                </c:pt>
                <c:pt idx="23">
                  <c:v>5.6083333333333361</c:v>
                </c:pt>
                <c:pt idx="24">
                  <c:v>5.7000000000000028</c:v>
                </c:pt>
                <c:pt idx="25">
                  <c:v>5.7916666666666696</c:v>
                </c:pt>
                <c:pt idx="26">
                  <c:v>5.8833333333333364</c:v>
                </c:pt>
                <c:pt idx="27">
                  <c:v>5.9750000000000032</c:v>
                </c:pt>
                <c:pt idx="28">
                  <c:v>6.06666666666667</c:v>
                </c:pt>
                <c:pt idx="29">
                  <c:v>6.1452380952380983</c:v>
                </c:pt>
                <c:pt idx="30">
                  <c:v>6.25</c:v>
                </c:pt>
              </c:numCache>
            </c:numRef>
          </c:cat>
          <c:val>
            <c:numRef>
              <c:f>Price!$AB$32:$AB$62</c:f>
              <c:numCache>
                <c:formatCode>0.000</c:formatCode>
                <c:ptCount val="31"/>
                <c:pt idx="0">
                  <c:v>1.2956772129721499E-6</c:v>
                </c:pt>
                <c:pt idx="1">
                  <c:v>3.0383380231673109E-5</c:v>
                </c:pt>
                <c:pt idx="2">
                  <c:v>1.6996478765251256E-4</c:v>
                </c:pt>
                <c:pt idx="3">
                  <c:v>5.3754697057279322E-4</c:v>
                </c:pt>
                <c:pt idx="4">
                  <c:v>1.2621726585174816E-3</c:v>
                </c:pt>
                <c:pt idx="5">
                  <c:v>2.4695318938726504E-3</c:v>
                </c:pt>
                <c:pt idx="6">
                  <c:v>4.2708863306960432E-3</c:v>
                </c:pt>
                <c:pt idx="7">
                  <c:v>6.7544253107556726E-3</c:v>
                </c:pt>
                <c:pt idx="8">
                  <c:v>9.9784567523873054E-3</c:v>
                </c:pt>
                <c:pt idx="9">
                  <c:v>1.3966122096381827E-2</c:v>
                </c:pt>
                <c:pt idx="10">
                  <c:v>1.8701461954531075E-2</c:v>
                </c:pt>
                <c:pt idx="11">
                  <c:v>2.4126737701053946E-2</c:v>
                </c:pt>
                <c:pt idx="12">
                  <c:v>3.0140966322534948E-2</c:v>
                </c:pt>
                <c:pt idx="13">
                  <c:v>3.6599665642334134E-2</c:v>
                </c:pt>
                <c:pt idx="14">
                  <c:v>4.3315842137989669E-2</c:v>
                </c:pt>
                <c:pt idx="15">
                  <c:v>5.0062289012997585E-2</c:v>
                </c:pt>
                <c:pt idx="16">
                  <c:v>5.6575302366634828E-2</c:v>
                </c:pt>
                <c:pt idx="17">
                  <c:v>6.2559973233860255E-2</c:v>
                </c:pt>
                <c:pt idx="18">
                  <c:v>6.7697279852183323E-2</c:v>
                </c:pt>
                <c:pt idx="19">
                  <c:v>7.1653298500771012E-2</c:v>
                </c:pt>
                <c:pt idx="20">
                  <c:v>7.4090990713327476E-2</c:v>
                </c:pt>
                <c:pt idx="21">
                  <c:v>7.4685241897086363E-2</c:v>
                </c:pt>
                <c:pt idx="22">
                  <c:v>7.314218279993856E-2</c:v>
                </c:pt>
                <c:pt idx="23">
                  <c:v>6.9224445768945042E-2</c:v>
                </c:pt>
                <c:pt idx="24">
                  <c:v>6.2785167952331356E-2</c:v>
                </c:pt>
                <c:pt idx="25">
                  <c:v>5.3815926879924425E-2</c:v>
                </c:pt>
                <c:pt idx="26">
                  <c:v>4.2519261153246335E-2</c:v>
                </c:pt>
                <c:pt idx="27">
                  <c:v>2.9431331924857584E-2</c:v>
                </c:pt>
                <c:pt idx="28">
                  <c:v>1.4250433684098285E-2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6-41C2-97C8-1472D4369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370512"/>
        <c:axId val="479371072"/>
      </c:barChart>
      <c:catAx>
        <c:axId val="47937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Values</a:t>
                </a:r>
              </a:p>
            </c:rich>
          </c:tx>
          <c:layout>
            <c:manualLayout>
              <c:xMode val="edge"/>
              <c:yMode val="edge"/>
              <c:x val="0.51789526921799878"/>
              <c:y val="0.870503597122302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9371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79371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3.3684245152390165E-2"/>
              <c:y val="0.37050359712230213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9370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Cumulative Distribution Function</a:t>
            </a:r>
          </a:p>
        </c:rich>
      </c:tx>
      <c:layout>
        <c:manualLayout>
          <c:xMode val="edge"/>
          <c:yMode val="edge"/>
          <c:x val="0.30443974630021142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6321353065538"/>
          <c:y val="0.20863309352517986"/>
          <c:w val="0.82663847780126853"/>
          <c:h val="0.55035971223021585"/>
        </c:manualLayout>
      </c:layout>
      <c:lineChart>
        <c:grouping val="standard"/>
        <c:varyColors val="0"/>
        <c:ser>
          <c:idx val="0"/>
          <c:order val="0"/>
          <c:tx>
            <c:strRef>
              <c:f>Price!$AA$2</c:f>
              <c:strCache>
                <c:ptCount val="1"/>
                <c:pt idx="0">
                  <c:v>DISTRIBUTION SCHEDULE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Price!$AA$32:$AA$62</c:f>
              <c:numCache>
                <c:formatCode>0.00</c:formatCode>
                <c:ptCount val="31"/>
                <c:pt idx="0">
                  <c:v>3.5</c:v>
                </c:pt>
                <c:pt idx="1">
                  <c:v>3.5916666666666668</c:v>
                </c:pt>
                <c:pt idx="2">
                  <c:v>3.6833333333333336</c:v>
                </c:pt>
                <c:pt idx="3">
                  <c:v>3.7750000000000004</c:v>
                </c:pt>
                <c:pt idx="4">
                  <c:v>3.8666666666666671</c:v>
                </c:pt>
                <c:pt idx="5">
                  <c:v>3.9583333333333339</c:v>
                </c:pt>
                <c:pt idx="6">
                  <c:v>4.0500000000000007</c:v>
                </c:pt>
                <c:pt idx="7">
                  <c:v>4.1416666666666675</c:v>
                </c:pt>
                <c:pt idx="8">
                  <c:v>4.2333333333333343</c:v>
                </c:pt>
                <c:pt idx="9">
                  <c:v>4.3250000000000011</c:v>
                </c:pt>
                <c:pt idx="10">
                  <c:v>4.4166666666666679</c:v>
                </c:pt>
                <c:pt idx="11">
                  <c:v>4.5083333333333346</c:v>
                </c:pt>
                <c:pt idx="12">
                  <c:v>4.6000000000000014</c:v>
                </c:pt>
                <c:pt idx="13">
                  <c:v>4.6916666666666682</c:v>
                </c:pt>
                <c:pt idx="14">
                  <c:v>4.783333333333335</c:v>
                </c:pt>
                <c:pt idx="15">
                  <c:v>4.8750000000000018</c:v>
                </c:pt>
                <c:pt idx="16">
                  <c:v>4.9666666666666686</c:v>
                </c:pt>
                <c:pt idx="17">
                  <c:v>5.0583333333333353</c:v>
                </c:pt>
                <c:pt idx="18">
                  <c:v>5.1500000000000021</c:v>
                </c:pt>
                <c:pt idx="19">
                  <c:v>5.2416666666666689</c:v>
                </c:pt>
                <c:pt idx="20">
                  <c:v>5.3333333333333357</c:v>
                </c:pt>
                <c:pt idx="21">
                  <c:v>5.4250000000000025</c:v>
                </c:pt>
                <c:pt idx="22">
                  <c:v>5.5166666666666693</c:v>
                </c:pt>
                <c:pt idx="23">
                  <c:v>5.6083333333333361</c:v>
                </c:pt>
                <c:pt idx="24">
                  <c:v>5.7000000000000028</c:v>
                </c:pt>
                <c:pt idx="25">
                  <c:v>5.7916666666666696</c:v>
                </c:pt>
                <c:pt idx="26">
                  <c:v>5.8833333333333364</c:v>
                </c:pt>
                <c:pt idx="27">
                  <c:v>5.9750000000000032</c:v>
                </c:pt>
                <c:pt idx="28">
                  <c:v>6.06666666666667</c:v>
                </c:pt>
                <c:pt idx="29">
                  <c:v>6.1452380952380983</c:v>
                </c:pt>
                <c:pt idx="30">
                  <c:v>6.25</c:v>
                </c:pt>
              </c:numCache>
            </c:numRef>
          </c:cat>
          <c:val>
            <c:numRef>
              <c:f>Price!$AC$32:$AC$62</c:f>
              <c:numCache>
                <c:formatCode>0.00</c:formatCode>
                <c:ptCount val="31"/>
                <c:pt idx="0">
                  <c:v>0</c:v>
                </c:pt>
                <c:pt idx="1">
                  <c:v>1.2956772129721499E-6</c:v>
                </c:pt>
                <c:pt idx="2">
                  <c:v>3.1679057444645259E-5</c:v>
                </c:pt>
                <c:pt idx="3">
                  <c:v>2.0164384509715783E-4</c:v>
                </c:pt>
                <c:pt idx="4">
                  <c:v>7.391908156699511E-4</c:v>
                </c:pt>
                <c:pt idx="5">
                  <c:v>2.0013634741874327E-3</c:v>
                </c:pt>
                <c:pt idx="6">
                  <c:v>4.4708953680600832E-3</c:v>
                </c:pt>
                <c:pt idx="7">
                  <c:v>8.7417816987561264E-3</c:v>
                </c:pt>
                <c:pt idx="8">
                  <c:v>1.5496207009511799E-2</c:v>
                </c:pt>
                <c:pt idx="9">
                  <c:v>2.5474663761899104E-2</c:v>
                </c:pt>
                <c:pt idx="10">
                  <c:v>3.9440785858280931E-2</c:v>
                </c:pt>
                <c:pt idx="11">
                  <c:v>5.8142247812812006E-2</c:v>
                </c:pt>
                <c:pt idx="12">
                  <c:v>8.2268985513865953E-2</c:v>
                </c:pt>
                <c:pt idx="13">
                  <c:v>0.1124099518364009</c:v>
                </c:pt>
                <c:pt idx="14">
                  <c:v>0.14900961747873503</c:v>
                </c:pt>
                <c:pt idx="15">
                  <c:v>0.1923254596167247</c:v>
                </c:pt>
                <c:pt idx="16">
                  <c:v>0.24238774862972229</c:v>
                </c:pt>
                <c:pt idx="17">
                  <c:v>0.29896305099635712</c:v>
                </c:pt>
                <c:pt idx="18">
                  <c:v>0.36152302423021737</c:v>
                </c:pt>
                <c:pt idx="19">
                  <c:v>0.42922030408240069</c:v>
                </c:pt>
                <c:pt idx="20">
                  <c:v>0.50087360258317171</c:v>
                </c:pt>
                <c:pt idx="21">
                  <c:v>0.57496459329649918</c:v>
                </c:pt>
                <c:pt idx="22">
                  <c:v>0.64964983519358555</c:v>
                </c:pt>
                <c:pt idx="23">
                  <c:v>0.72279201799352411</c:v>
                </c:pt>
                <c:pt idx="24">
                  <c:v>0.79201646376246915</c:v>
                </c:pt>
                <c:pt idx="25">
                  <c:v>0.8548016317148005</c:v>
                </c:pt>
                <c:pt idx="26">
                  <c:v>0.90861755859472493</c:v>
                </c:pt>
                <c:pt idx="27">
                  <c:v>0.95113681974797126</c:v>
                </c:pt>
                <c:pt idx="28">
                  <c:v>0.98056815167282885</c:v>
                </c:pt>
                <c:pt idx="29">
                  <c:v>0.99481858535692713</c:v>
                </c:pt>
                <c:pt idx="30">
                  <c:v>0.99481858535692713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CB-48AF-9EE7-2C6A639CD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373312"/>
        <c:axId val="479373872"/>
      </c:lineChart>
      <c:catAx>
        <c:axId val="47937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Values</a:t>
                </a:r>
              </a:p>
            </c:rich>
          </c:tx>
          <c:layout>
            <c:manualLayout>
              <c:xMode val="edge"/>
              <c:yMode val="edge"/>
              <c:x val="0.51162790697674421"/>
              <c:y val="0.870503597122302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93738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79373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3.382663847780127E-2"/>
              <c:y val="0.3705035971223021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9373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Histogram</a:t>
            </a:r>
          </a:p>
        </c:rich>
      </c:tx>
      <c:layout>
        <c:manualLayout>
          <c:xMode val="edge"/>
          <c:yMode val="edge"/>
          <c:x val="0.43578992165904779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8963382980451"/>
          <c:y val="0.20863309352517986"/>
          <c:w val="0.81473767962343713"/>
          <c:h val="0.52877697841726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Yield!$AA$2</c:f>
              <c:strCache>
                <c:ptCount val="1"/>
                <c:pt idx="0">
                  <c:v>DISTRIBUTION SCHEDULE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Yield!$AA$32:$AA$62</c:f>
              <c:numCache>
                <c:formatCode>0.00</c:formatCode>
                <c:ptCount val="31"/>
                <c:pt idx="0">
                  <c:v>15</c:v>
                </c:pt>
                <c:pt idx="1">
                  <c:v>16.5</c:v>
                </c:pt>
                <c:pt idx="2">
                  <c:v>18</c:v>
                </c:pt>
                <c:pt idx="3">
                  <c:v>19.5</c:v>
                </c:pt>
                <c:pt idx="4">
                  <c:v>21</c:v>
                </c:pt>
                <c:pt idx="5">
                  <c:v>22.5</c:v>
                </c:pt>
                <c:pt idx="6">
                  <c:v>24</c:v>
                </c:pt>
                <c:pt idx="7">
                  <c:v>25.5</c:v>
                </c:pt>
                <c:pt idx="8">
                  <c:v>27</c:v>
                </c:pt>
                <c:pt idx="9">
                  <c:v>28.5</c:v>
                </c:pt>
                <c:pt idx="10">
                  <c:v>30</c:v>
                </c:pt>
                <c:pt idx="11">
                  <c:v>31.5</c:v>
                </c:pt>
                <c:pt idx="12">
                  <c:v>33</c:v>
                </c:pt>
                <c:pt idx="13">
                  <c:v>34.5</c:v>
                </c:pt>
                <c:pt idx="14">
                  <c:v>36</c:v>
                </c:pt>
                <c:pt idx="15">
                  <c:v>37.5</c:v>
                </c:pt>
                <c:pt idx="16">
                  <c:v>39</c:v>
                </c:pt>
                <c:pt idx="17">
                  <c:v>40.5</c:v>
                </c:pt>
                <c:pt idx="18">
                  <c:v>42</c:v>
                </c:pt>
                <c:pt idx="19">
                  <c:v>43.5</c:v>
                </c:pt>
                <c:pt idx="20">
                  <c:v>45</c:v>
                </c:pt>
                <c:pt idx="21">
                  <c:v>46.5</c:v>
                </c:pt>
                <c:pt idx="22">
                  <c:v>48</c:v>
                </c:pt>
                <c:pt idx="23">
                  <c:v>49.5</c:v>
                </c:pt>
                <c:pt idx="24">
                  <c:v>51</c:v>
                </c:pt>
                <c:pt idx="25">
                  <c:v>52.5</c:v>
                </c:pt>
                <c:pt idx="26">
                  <c:v>54</c:v>
                </c:pt>
                <c:pt idx="27">
                  <c:v>55.5</c:v>
                </c:pt>
                <c:pt idx="28">
                  <c:v>57</c:v>
                </c:pt>
                <c:pt idx="29">
                  <c:v>58.285714285714285</c:v>
                </c:pt>
                <c:pt idx="30">
                  <c:v>60</c:v>
                </c:pt>
              </c:numCache>
            </c:numRef>
          </c:cat>
          <c:val>
            <c:numRef>
              <c:f>Yield!$AB$32:$AB$62</c:f>
              <c:numCache>
                <c:formatCode>0.000</c:formatCode>
                <c:ptCount val="31"/>
                <c:pt idx="0">
                  <c:v>1.0587168966158448E-6</c:v>
                </c:pt>
                <c:pt idx="1">
                  <c:v>1.8711151188108491E-5</c:v>
                </c:pt>
                <c:pt idx="2">
                  <c:v>8.931276093818318E-5</c:v>
                </c:pt>
                <c:pt idx="3">
                  <c:v>2.5621673034244291E-4</c:v>
                </c:pt>
                <c:pt idx="4">
                  <c:v>5.6505257712391118E-4</c:v>
                </c:pt>
                <c:pt idx="5">
                  <c:v>1.0620666405687436E-3</c:v>
                </c:pt>
                <c:pt idx="6">
                  <c:v>1.7930264875179337E-3</c:v>
                </c:pt>
                <c:pt idx="7">
                  <c:v>2.8023478961866168E-3</c:v>
                </c:pt>
                <c:pt idx="8">
                  <c:v>4.1323178153974812E-3</c:v>
                </c:pt>
                <c:pt idx="9">
                  <c:v>5.8223476757507837E-3</c:v>
                </c:pt>
                <c:pt idx="10">
                  <c:v>7.9082136560392931E-3</c:v>
                </c:pt>
                <c:pt idx="11">
                  <c:v>1.0421248274037155E-2</c:v>
                </c:pt>
                <c:pt idx="12">
                  <c:v>1.3387448140968823E-2</c:v>
                </c:pt>
                <c:pt idx="13">
                  <c:v>1.6826458041819661E-2</c:v>
                </c:pt>
                <c:pt idx="14">
                  <c:v>2.0750381730213999E-2</c:v>
                </c:pt>
                <c:pt idx="15">
                  <c:v>2.5162353591646397E-2</c:v>
                </c:pt>
                <c:pt idx="16">
                  <c:v>3.005477966800274E-2</c:v>
                </c:pt>
                <c:pt idx="17">
                  <c:v>3.5407116013686624E-2</c:v>
                </c:pt>
                <c:pt idx="18">
                  <c:v>4.1182987143530608E-2</c:v>
                </c:pt>
                <c:pt idx="19">
                  <c:v>4.7326339224403741E-2</c:v>
                </c:pt>
                <c:pt idx="20">
                  <c:v>5.3756136488445017E-2</c:v>
                </c:pt>
                <c:pt idx="21">
                  <c:v>6.0358773571479507E-2</c:v>
                </c:pt>
                <c:pt idx="22">
                  <c:v>6.6976736160097472E-2</c:v>
                </c:pt>
                <c:pt idx="23">
                  <c:v>7.3390735264345142E-2</c:v>
                </c:pt>
                <c:pt idx="24">
                  <c:v>7.928963618511764E-2</c:v>
                </c:pt>
                <c:pt idx="25">
                  <c:v>8.4215305943296737E-2</c:v>
                </c:pt>
                <c:pt idx="26">
                  <c:v>8.7448838797039907E-2</c:v>
                </c:pt>
                <c:pt idx="27">
                  <c:v>8.7731154103761311E-2</c:v>
                </c:pt>
                <c:pt idx="28">
                  <c:v>7.1274600486418871E-2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4-44DF-A0E0-1F5E52EF3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115168"/>
        <c:axId val="483115728"/>
      </c:barChart>
      <c:catAx>
        <c:axId val="48311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Values</a:t>
                </a:r>
              </a:p>
            </c:rich>
          </c:tx>
          <c:layout>
            <c:manualLayout>
              <c:xMode val="edge"/>
              <c:yMode val="edge"/>
              <c:x val="0.51789526921799878"/>
              <c:y val="0.870503597122302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115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8311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3.3684245152390165E-2"/>
              <c:y val="0.3597122302158273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115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Cumulative Distribution Function</a:t>
            </a:r>
          </a:p>
        </c:rich>
      </c:tx>
      <c:layout>
        <c:manualLayout>
          <c:xMode val="edge"/>
          <c:yMode val="edge"/>
          <c:x val="0.30443974630021142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6321353065538"/>
          <c:y val="0.20863309352517986"/>
          <c:w val="0.82663847780126853"/>
          <c:h val="0.52877697841726623"/>
        </c:manualLayout>
      </c:layout>
      <c:lineChart>
        <c:grouping val="standard"/>
        <c:varyColors val="0"/>
        <c:ser>
          <c:idx val="0"/>
          <c:order val="0"/>
          <c:tx>
            <c:strRef>
              <c:f>Yield!$AA$2</c:f>
              <c:strCache>
                <c:ptCount val="1"/>
                <c:pt idx="0">
                  <c:v>DISTRIBUTION SCHEDULE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Yield!$AA$32:$AA$62</c:f>
              <c:numCache>
                <c:formatCode>0.00</c:formatCode>
                <c:ptCount val="31"/>
                <c:pt idx="0">
                  <c:v>15</c:v>
                </c:pt>
                <c:pt idx="1">
                  <c:v>16.5</c:v>
                </c:pt>
                <c:pt idx="2">
                  <c:v>18</c:v>
                </c:pt>
                <c:pt idx="3">
                  <c:v>19.5</c:v>
                </c:pt>
                <c:pt idx="4">
                  <c:v>21</c:v>
                </c:pt>
                <c:pt idx="5">
                  <c:v>22.5</c:v>
                </c:pt>
                <c:pt idx="6">
                  <c:v>24</c:v>
                </c:pt>
                <c:pt idx="7">
                  <c:v>25.5</c:v>
                </c:pt>
                <c:pt idx="8">
                  <c:v>27</c:v>
                </c:pt>
                <c:pt idx="9">
                  <c:v>28.5</c:v>
                </c:pt>
                <c:pt idx="10">
                  <c:v>30</c:v>
                </c:pt>
                <c:pt idx="11">
                  <c:v>31.5</c:v>
                </c:pt>
                <c:pt idx="12">
                  <c:v>33</c:v>
                </c:pt>
                <c:pt idx="13">
                  <c:v>34.5</c:v>
                </c:pt>
                <c:pt idx="14">
                  <c:v>36</c:v>
                </c:pt>
                <c:pt idx="15">
                  <c:v>37.5</c:v>
                </c:pt>
                <c:pt idx="16">
                  <c:v>39</c:v>
                </c:pt>
                <c:pt idx="17">
                  <c:v>40.5</c:v>
                </c:pt>
                <c:pt idx="18">
                  <c:v>42</c:v>
                </c:pt>
                <c:pt idx="19">
                  <c:v>43.5</c:v>
                </c:pt>
                <c:pt idx="20">
                  <c:v>45</c:v>
                </c:pt>
                <c:pt idx="21">
                  <c:v>46.5</c:v>
                </c:pt>
                <c:pt idx="22">
                  <c:v>48</c:v>
                </c:pt>
                <c:pt idx="23">
                  <c:v>49.5</c:v>
                </c:pt>
                <c:pt idx="24">
                  <c:v>51</c:v>
                </c:pt>
                <c:pt idx="25">
                  <c:v>52.5</c:v>
                </c:pt>
                <c:pt idx="26">
                  <c:v>54</c:v>
                </c:pt>
                <c:pt idx="27">
                  <c:v>55.5</c:v>
                </c:pt>
                <c:pt idx="28">
                  <c:v>57</c:v>
                </c:pt>
                <c:pt idx="29">
                  <c:v>58.285714285714285</c:v>
                </c:pt>
                <c:pt idx="30">
                  <c:v>60</c:v>
                </c:pt>
              </c:numCache>
            </c:numRef>
          </c:cat>
          <c:val>
            <c:numRef>
              <c:f>Yield!$AC$32:$AC$62</c:f>
              <c:numCache>
                <c:formatCode>0.00</c:formatCode>
                <c:ptCount val="31"/>
                <c:pt idx="0">
                  <c:v>0</c:v>
                </c:pt>
                <c:pt idx="1">
                  <c:v>1.0587168966158448E-6</c:v>
                </c:pt>
                <c:pt idx="2">
                  <c:v>1.9769868084724336E-5</c:v>
                </c:pt>
                <c:pt idx="3">
                  <c:v>1.0908262902290752E-4</c:v>
                </c:pt>
                <c:pt idx="4">
                  <c:v>3.6529935936535044E-4</c:v>
                </c:pt>
                <c:pt idx="5">
                  <c:v>9.3035193648926162E-4</c:v>
                </c:pt>
                <c:pt idx="6">
                  <c:v>1.9924185770580053E-3</c:v>
                </c:pt>
                <c:pt idx="7">
                  <c:v>3.7854450645759389E-3</c:v>
                </c:pt>
                <c:pt idx="8">
                  <c:v>6.5877929607625558E-3</c:v>
                </c:pt>
                <c:pt idx="9">
                  <c:v>1.0720110776160037E-2</c:v>
                </c:pt>
                <c:pt idx="10">
                  <c:v>1.6542458451910821E-2</c:v>
                </c:pt>
                <c:pt idx="11">
                  <c:v>2.4450672107950114E-2</c:v>
                </c:pt>
                <c:pt idx="12">
                  <c:v>3.4871920381987269E-2</c:v>
                </c:pt>
                <c:pt idx="13">
                  <c:v>4.8259368522956092E-2</c:v>
                </c:pt>
                <c:pt idx="14">
                  <c:v>6.5085826564775753E-2</c:v>
                </c:pt>
                <c:pt idx="15">
                  <c:v>8.5836208294989752E-2</c:v>
                </c:pt>
                <c:pt idx="16">
                  <c:v>0.11099856188663615</c:v>
                </c:pt>
                <c:pt idx="17">
                  <c:v>0.14105334155463889</c:v>
                </c:pt>
                <c:pt idx="18">
                  <c:v>0.17646045756832551</c:v>
                </c:pt>
                <c:pt idx="19">
                  <c:v>0.21764344471185612</c:v>
                </c:pt>
                <c:pt idx="20">
                  <c:v>0.26496978393625986</c:v>
                </c:pt>
                <c:pt idx="21">
                  <c:v>0.31872592042470488</c:v>
                </c:pt>
                <c:pt idx="22">
                  <c:v>0.37908469399618439</c:v>
                </c:pt>
                <c:pt idx="23">
                  <c:v>0.44606143015628186</c:v>
                </c:pt>
                <c:pt idx="24">
                  <c:v>0.519452165420627</c:v>
                </c:pt>
                <c:pt idx="25">
                  <c:v>0.59874180160574464</c:v>
                </c:pt>
                <c:pt idx="26">
                  <c:v>0.68295710754904138</c:v>
                </c:pt>
                <c:pt idx="27">
                  <c:v>0.77040594634608128</c:v>
                </c:pt>
                <c:pt idx="28">
                  <c:v>0.85813710044984259</c:v>
                </c:pt>
                <c:pt idx="29">
                  <c:v>0.92941170093626146</c:v>
                </c:pt>
                <c:pt idx="30">
                  <c:v>0.92941170093626146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F5-47F5-8B44-D149FBA8D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117968"/>
        <c:axId val="483118528"/>
      </c:lineChart>
      <c:catAx>
        <c:axId val="48311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Values</a:t>
                </a:r>
              </a:p>
            </c:rich>
          </c:tx>
          <c:layout>
            <c:manualLayout>
              <c:xMode val="edge"/>
              <c:yMode val="edge"/>
              <c:x val="0.51162790697674421"/>
              <c:y val="0.870503597122302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1185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8311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3.382663847780127E-2"/>
              <c:y val="0.3597122302158273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117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Histogram</a:t>
            </a:r>
          </a:p>
        </c:rich>
      </c:tx>
      <c:layout>
        <c:manualLayout>
          <c:xMode val="edge"/>
          <c:yMode val="edge"/>
          <c:x val="0.43578992165904779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8963382980451"/>
          <c:y val="0.20863309352517986"/>
          <c:w val="0.81473767962343713"/>
          <c:h val="0.50719424460431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Costs!$AA$2</c:f>
              <c:strCache>
                <c:ptCount val="1"/>
                <c:pt idx="0">
                  <c:v>DISTRIBUTION SCHEDULE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Costs!$AA$32:$AA$62</c:f>
              <c:numCache>
                <c:formatCode>0.00</c:formatCode>
                <c:ptCount val="31"/>
                <c:pt idx="0">
                  <c:v>140</c:v>
                </c:pt>
                <c:pt idx="1">
                  <c:v>140.33333333333334</c:v>
                </c:pt>
                <c:pt idx="2">
                  <c:v>140.66666666666669</c:v>
                </c:pt>
                <c:pt idx="3">
                  <c:v>141.00000000000003</c:v>
                </c:pt>
                <c:pt idx="4">
                  <c:v>141.33333333333337</c:v>
                </c:pt>
                <c:pt idx="5">
                  <c:v>141.66666666666671</c:v>
                </c:pt>
                <c:pt idx="6">
                  <c:v>142.00000000000006</c:v>
                </c:pt>
                <c:pt idx="7">
                  <c:v>142.3333333333334</c:v>
                </c:pt>
                <c:pt idx="8">
                  <c:v>142.66666666666674</c:v>
                </c:pt>
                <c:pt idx="9">
                  <c:v>143.00000000000009</c:v>
                </c:pt>
                <c:pt idx="10">
                  <c:v>143.33333333333343</c:v>
                </c:pt>
                <c:pt idx="11">
                  <c:v>143.66666666666677</c:v>
                </c:pt>
                <c:pt idx="12">
                  <c:v>144.00000000000011</c:v>
                </c:pt>
                <c:pt idx="13">
                  <c:v>144.33333333333346</c:v>
                </c:pt>
                <c:pt idx="14">
                  <c:v>144.6666666666668</c:v>
                </c:pt>
                <c:pt idx="15">
                  <c:v>145.00000000000014</c:v>
                </c:pt>
                <c:pt idx="16">
                  <c:v>145.33333333333348</c:v>
                </c:pt>
                <c:pt idx="17">
                  <c:v>145.66666666666683</c:v>
                </c:pt>
                <c:pt idx="18">
                  <c:v>146.00000000000017</c:v>
                </c:pt>
                <c:pt idx="19">
                  <c:v>146.33333333333351</c:v>
                </c:pt>
                <c:pt idx="20">
                  <c:v>146.66666666666686</c:v>
                </c:pt>
                <c:pt idx="21">
                  <c:v>147.0000000000002</c:v>
                </c:pt>
                <c:pt idx="22">
                  <c:v>147.33333333333354</c:v>
                </c:pt>
                <c:pt idx="23">
                  <c:v>147.66666666666688</c:v>
                </c:pt>
                <c:pt idx="24">
                  <c:v>148.00000000000023</c:v>
                </c:pt>
                <c:pt idx="25">
                  <c:v>148.33333333333357</c:v>
                </c:pt>
                <c:pt idx="26">
                  <c:v>148.66666666666691</c:v>
                </c:pt>
                <c:pt idx="27">
                  <c:v>149.00000000000026</c:v>
                </c:pt>
                <c:pt idx="28">
                  <c:v>149.3333333333336</c:v>
                </c:pt>
                <c:pt idx="29">
                  <c:v>149.61904761904788</c:v>
                </c:pt>
                <c:pt idx="30">
                  <c:v>150</c:v>
                </c:pt>
              </c:numCache>
            </c:numRef>
          </c:cat>
          <c:val>
            <c:numRef>
              <c:f>Costs!$AB$32:$AB$62</c:f>
              <c:numCache>
                <c:formatCode>0.000</c:formatCode>
                <c:ptCount val="31"/>
                <c:pt idx="0">
                  <c:v>6.3428469467111826E-3</c:v>
                </c:pt>
                <c:pt idx="1">
                  <c:v>2.2217520390580066E-2</c:v>
                </c:pt>
                <c:pt idx="2">
                  <c:v>3.7763136227182914E-2</c:v>
                </c:pt>
                <c:pt idx="3">
                  <c:v>5.1019788141732622E-2</c:v>
                </c:pt>
                <c:pt idx="4">
                  <c:v>6.1407471107873188E-2</c:v>
                </c:pt>
                <c:pt idx="5">
                  <c:v>6.882038326431561E-2</c:v>
                </c:pt>
                <c:pt idx="6">
                  <c:v>7.3385316167095593E-2</c:v>
                </c:pt>
                <c:pt idx="7">
                  <c:v>7.5355229603599971E-2</c:v>
                </c:pt>
                <c:pt idx="8">
                  <c:v>7.505159802404443E-2</c:v>
                </c:pt>
                <c:pt idx="9">
                  <c:v>7.2829231594940036E-2</c:v>
                </c:pt>
                <c:pt idx="10">
                  <c:v>6.9053148834294253E-2</c:v>
                </c:pt>
                <c:pt idx="11">
                  <c:v>6.4082637902384554E-2</c:v>
                </c:pt>
                <c:pt idx="12">
                  <c:v>5.825996547479384E-2</c:v>
                </c:pt>
                <c:pt idx="13">
                  <c:v>5.1902289286336223E-2</c:v>
                </c:pt>
                <c:pt idx="14">
                  <c:v>4.5295899492642788E-2</c:v>
                </c:pt>
                <c:pt idx="15">
                  <c:v>3.8692231726794812E-2</c:v>
                </c:pt>
                <c:pt idx="16">
                  <c:v>3.2305283282239361E-2</c:v>
                </c:pt>
                <c:pt idx="17">
                  <c:v>2.6310181833615665E-2</c:v>
                </c:pt>
                <c:pt idx="18">
                  <c:v>2.0842733649085954E-2</c:v>
                </c:pt>
                <c:pt idx="19">
                  <c:v>1.5999831827807287E-2</c:v>
                </c:pt>
                <c:pt idx="20">
                  <c:v>1.1840644289996316E-2</c:v>
                </c:pt>
                <c:pt idx="21">
                  <c:v>8.3885320495077353E-3</c:v>
                </c:pt>
                <c:pt idx="22">
                  <c:v>5.6336749143918174E-3</c:v>
                </c:pt>
                <c:pt idx="23">
                  <c:v>3.5364077498082347E-3</c:v>
                </c:pt>
                <c:pt idx="24">
                  <c:v>2.031299752272675E-3</c:v>
                </c:pt>
                <c:pt idx="25">
                  <c:v>1.0320476782401666E-3</c:v>
                </c:pt>
                <c:pt idx="26">
                  <c:v>4.3731263076463023E-4</c:v>
                </c:pt>
                <c:pt idx="27">
                  <c:v>1.3773387540516602E-4</c:v>
                </c:pt>
                <c:pt idx="28">
                  <c:v>2.367607948472461E-5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9-40C1-83DE-9F76C8A7F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120768"/>
        <c:axId val="483121328"/>
      </c:barChart>
      <c:catAx>
        <c:axId val="48312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Values</a:t>
                </a:r>
              </a:p>
            </c:rich>
          </c:tx>
          <c:layout>
            <c:manualLayout>
              <c:xMode val="edge"/>
              <c:yMode val="edge"/>
              <c:x val="0.51789526921799878"/>
              <c:y val="0.870503597122302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121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83121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3.3684245152390165E-2"/>
              <c:y val="0.34892086330935251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120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Cumulative Distribution Function</a:t>
            </a:r>
          </a:p>
        </c:rich>
      </c:tx>
      <c:layout>
        <c:manualLayout>
          <c:xMode val="edge"/>
          <c:yMode val="edge"/>
          <c:x val="0.30443974630021142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6321353065538"/>
          <c:y val="0.20863309352517986"/>
          <c:w val="0.82663847780126853"/>
          <c:h val="0.5071942446043165"/>
        </c:manualLayout>
      </c:layout>
      <c:lineChart>
        <c:grouping val="standard"/>
        <c:varyColors val="0"/>
        <c:ser>
          <c:idx val="0"/>
          <c:order val="0"/>
          <c:tx>
            <c:strRef>
              <c:f>Costs!$AA$2</c:f>
              <c:strCache>
                <c:ptCount val="1"/>
                <c:pt idx="0">
                  <c:v>DISTRIBUTION SCHEDULE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Costs!$AA$32:$AA$62</c:f>
              <c:numCache>
                <c:formatCode>0.00</c:formatCode>
                <c:ptCount val="31"/>
                <c:pt idx="0">
                  <c:v>140</c:v>
                </c:pt>
                <c:pt idx="1">
                  <c:v>140.33333333333334</c:v>
                </c:pt>
                <c:pt idx="2">
                  <c:v>140.66666666666669</c:v>
                </c:pt>
                <c:pt idx="3">
                  <c:v>141.00000000000003</c:v>
                </c:pt>
                <c:pt idx="4">
                  <c:v>141.33333333333337</c:v>
                </c:pt>
                <c:pt idx="5">
                  <c:v>141.66666666666671</c:v>
                </c:pt>
                <c:pt idx="6">
                  <c:v>142.00000000000006</c:v>
                </c:pt>
                <c:pt idx="7">
                  <c:v>142.3333333333334</c:v>
                </c:pt>
                <c:pt idx="8">
                  <c:v>142.66666666666674</c:v>
                </c:pt>
                <c:pt idx="9">
                  <c:v>143.00000000000009</c:v>
                </c:pt>
                <c:pt idx="10">
                  <c:v>143.33333333333343</c:v>
                </c:pt>
                <c:pt idx="11">
                  <c:v>143.66666666666677</c:v>
                </c:pt>
                <c:pt idx="12">
                  <c:v>144.00000000000011</c:v>
                </c:pt>
                <c:pt idx="13">
                  <c:v>144.33333333333346</c:v>
                </c:pt>
                <c:pt idx="14">
                  <c:v>144.6666666666668</c:v>
                </c:pt>
                <c:pt idx="15">
                  <c:v>145.00000000000014</c:v>
                </c:pt>
                <c:pt idx="16">
                  <c:v>145.33333333333348</c:v>
                </c:pt>
                <c:pt idx="17">
                  <c:v>145.66666666666683</c:v>
                </c:pt>
                <c:pt idx="18">
                  <c:v>146.00000000000017</c:v>
                </c:pt>
                <c:pt idx="19">
                  <c:v>146.33333333333351</c:v>
                </c:pt>
                <c:pt idx="20">
                  <c:v>146.66666666666686</c:v>
                </c:pt>
                <c:pt idx="21">
                  <c:v>147.0000000000002</c:v>
                </c:pt>
                <c:pt idx="22">
                  <c:v>147.33333333333354</c:v>
                </c:pt>
                <c:pt idx="23">
                  <c:v>147.66666666666688</c:v>
                </c:pt>
                <c:pt idx="24">
                  <c:v>148.00000000000023</c:v>
                </c:pt>
                <c:pt idx="25">
                  <c:v>148.33333333333357</c:v>
                </c:pt>
                <c:pt idx="26">
                  <c:v>148.66666666666691</c:v>
                </c:pt>
                <c:pt idx="27">
                  <c:v>149.00000000000026</c:v>
                </c:pt>
                <c:pt idx="28">
                  <c:v>149.3333333333336</c:v>
                </c:pt>
                <c:pt idx="29">
                  <c:v>149.61904761904788</c:v>
                </c:pt>
                <c:pt idx="30">
                  <c:v>150</c:v>
                </c:pt>
              </c:numCache>
            </c:numRef>
          </c:cat>
          <c:val>
            <c:numRef>
              <c:f>Costs!$AC$32:$AC$62</c:f>
              <c:numCache>
                <c:formatCode>0.00</c:formatCode>
                <c:ptCount val="31"/>
                <c:pt idx="0">
                  <c:v>0</c:v>
                </c:pt>
                <c:pt idx="1">
                  <c:v>6.3428469467111826E-3</c:v>
                </c:pt>
                <c:pt idx="2">
                  <c:v>2.856036733729125E-2</c:v>
                </c:pt>
                <c:pt idx="3">
                  <c:v>6.6323503564474168E-2</c:v>
                </c:pt>
                <c:pt idx="4">
                  <c:v>0.11734329170620679</c:v>
                </c:pt>
                <c:pt idx="5">
                  <c:v>0.17875076281407998</c:v>
                </c:pt>
                <c:pt idx="6">
                  <c:v>0.24757114607839559</c:v>
                </c:pt>
                <c:pt idx="7">
                  <c:v>0.32095646224549118</c:v>
                </c:pt>
                <c:pt idx="8">
                  <c:v>0.39631169184909115</c:v>
                </c:pt>
                <c:pt idx="9">
                  <c:v>0.47136328987313558</c:v>
                </c:pt>
                <c:pt idx="10">
                  <c:v>0.54419252146807562</c:v>
                </c:pt>
                <c:pt idx="11">
                  <c:v>0.61324567030236987</c:v>
                </c:pt>
                <c:pt idx="12">
                  <c:v>0.67732830820475443</c:v>
                </c:pt>
                <c:pt idx="13">
                  <c:v>0.73558827367954827</c:v>
                </c:pt>
                <c:pt idx="14">
                  <c:v>0.78749056296588449</c:v>
                </c:pt>
                <c:pt idx="15">
                  <c:v>0.83278646245852728</c:v>
                </c:pt>
                <c:pt idx="16">
                  <c:v>0.87147869418532209</c:v>
                </c:pt>
                <c:pt idx="17">
                  <c:v>0.90378397746756145</c:v>
                </c:pt>
                <c:pt idx="18">
                  <c:v>0.93009415930117711</c:v>
                </c:pt>
                <c:pt idx="19">
                  <c:v>0.95093689295026307</c:v>
                </c:pt>
                <c:pt idx="20">
                  <c:v>0.96693672477807036</c:v>
                </c:pt>
                <c:pt idx="21">
                  <c:v>0.97877736906806667</c:v>
                </c:pt>
                <c:pt idx="22">
                  <c:v>0.98716590111757441</c:v>
                </c:pt>
                <c:pt idx="23">
                  <c:v>0.99279957603196622</c:v>
                </c:pt>
                <c:pt idx="24">
                  <c:v>0.99633598378177446</c:v>
                </c:pt>
                <c:pt idx="25">
                  <c:v>0.99836728353404713</c:v>
                </c:pt>
                <c:pt idx="26">
                  <c:v>0.9993993312122873</c:v>
                </c:pt>
                <c:pt idx="27">
                  <c:v>0.99983664384305193</c:v>
                </c:pt>
                <c:pt idx="28">
                  <c:v>0.9999743777184571</c:v>
                </c:pt>
                <c:pt idx="29">
                  <c:v>0.99999805379794182</c:v>
                </c:pt>
                <c:pt idx="30">
                  <c:v>0.99999805379794182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D-4018-A23F-4A1C94A64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123568"/>
        <c:axId val="483124128"/>
      </c:lineChart>
      <c:catAx>
        <c:axId val="48312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Values</a:t>
                </a:r>
              </a:p>
            </c:rich>
          </c:tx>
          <c:layout>
            <c:manualLayout>
              <c:xMode val="edge"/>
              <c:yMode val="edge"/>
              <c:x val="0.51162790697674421"/>
              <c:y val="0.870503597122302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1241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83124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3.382663847780127E-2"/>
              <c:y val="0.3489208633093525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123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Histogram</a:t>
            </a:r>
          </a:p>
        </c:rich>
      </c:tx>
      <c:layout>
        <c:manualLayout>
          <c:xMode val="edge"/>
          <c:yMode val="edge"/>
          <c:x val="0.43578992165904779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8963382980451"/>
          <c:y val="0.20863309352517986"/>
          <c:w val="0.81473767962343713"/>
          <c:h val="0.50719424460431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Margin!$AA$2</c:f>
              <c:strCache>
                <c:ptCount val="1"/>
                <c:pt idx="0">
                  <c:v>DISTRIBUTION SCHEDULE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Margin!$AA$32:$AA$62</c:f>
              <c:numCache>
                <c:formatCode>0.00</c:formatCode>
                <c:ptCount val="31"/>
                <c:pt idx="0">
                  <c:v>-52.062324859100684</c:v>
                </c:pt>
                <c:pt idx="1">
                  <c:v>-42.841361648347295</c:v>
                </c:pt>
                <c:pt idx="2">
                  <c:v>-33.620398437593906</c:v>
                </c:pt>
                <c:pt idx="3">
                  <c:v>-24.399435226840517</c:v>
                </c:pt>
                <c:pt idx="4">
                  <c:v>-15.178472016087129</c:v>
                </c:pt>
                <c:pt idx="5">
                  <c:v>-5.9575088053337417</c:v>
                </c:pt>
                <c:pt idx="6">
                  <c:v>3.2634544054196457</c:v>
                </c:pt>
                <c:pt idx="7">
                  <c:v>12.484417616173033</c:v>
                </c:pt>
                <c:pt idx="8">
                  <c:v>21.705380826926422</c:v>
                </c:pt>
                <c:pt idx="9">
                  <c:v>30.926344037679812</c:v>
                </c:pt>
                <c:pt idx="10">
                  <c:v>40.147307248433201</c:v>
                </c:pt>
                <c:pt idx="11">
                  <c:v>49.36827045918659</c:v>
                </c:pt>
                <c:pt idx="12">
                  <c:v>58.589233669939979</c:v>
                </c:pt>
                <c:pt idx="13">
                  <c:v>67.810196880693368</c:v>
                </c:pt>
                <c:pt idx="14">
                  <c:v>77.03116009144675</c:v>
                </c:pt>
                <c:pt idx="15">
                  <c:v>86.252123302200133</c:v>
                </c:pt>
                <c:pt idx="16">
                  <c:v>95.473086512953515</c:v>
                </c:pt>
                <c:pt idx="17">
                  <c:v>104.6940497237069</c:v>
                </c:pt>
                <c:pt idx="18">
                  <c:v>113.91501293446028</c:v>
                </c:pt>
                <c:pt idx="19">
                  <c:v>123.13597614521366</c:v>
                </c:pt>
                <c:pt idx="20">
                  <c:v>132.35693935596706</c:v>
                </c:pt>
                <c:pt idx="21">
                  <c:v>141.57790256672044</c:v>
                </c:pt>
                <c:pt idx="22">
                  <c:v>150.79886577747382</c:v>
                </c:pt>
                <c:pt idx="23">
                  <c:v>160.0198289882272</c:v>
                </c:pt>
                <c:pt idx="24">
                  <c:v>169.24079219898059</c:v>
                </c:pt>
                <c:pt idx="25">
                  <c:v>178.46175540973397</c:v>
                </c:pt>
                <c:pt idx="26">
                  <c:v>187.68271862048735</c:v>
                </c:pt>
                <c:pt idx="27">
                  <c:v>196.90368183124073</c:v>
                </c:pt>
                <c:pt idx="28">
                  <c:v>206.12464504199411</c:v>
                </c:pt>
                <c:pt idx="29">
                  <c:v>214.02832779406845</c:v>
                </c:pt>
                <c:pt idx="30">
                  <c:v>224.56657146350096</c:v>
                </c:pt>
              </c:numCache>
            </c:numRef>
          </c:cat>
          <c:val>
            <c:numRef>
              <c:f>Margin!$AB$32:$AB$62</c:f>
              <c:numCache>
                <c:formatCode>0.000</c:formatCode>
                <c:ptCount val="31"/>
                <c:pt idx="0">
                  <c:v>2E-3</c:v>
                </c:pt>
                <c:pt idx="1">
                  <c:v>3.0000000000000001E-3</c:v>
                </c:pt>
                <c:pt idx="2">
                  <c:v>3.9999999999999992E-3</c:v>
                </c:pt>
                <c:pt idx="3">
                  <c:v>5.000000000000001E-3</c:v>
                </c:pt>
                <c:pt idx="4">
                  <c:v>8.9999999999999993E-3</c:v>
                </c:pt>
                <c:pt idx="5">
                  <c:v>1.0000000000000002E-2</c:v>
                </c:pt>
                <c:pt idx="6">
                  <c:v>1.3999999999999999E-2</c:v>
                </c:pt>
                <c:pt idx="7">
                  <c:v>1.6E-2</c:v>
                </c:pt>
                <c:pt idx="8">
                  <c:v>2.0000000000000004E-2</c:v>
                </c:pt>
                <c:pt idx="9">
                  <c:v>2.3999999999999994E-2</c:v>
                </c:pt>
                <c:pt idx="10">
                  <c:v>2.700000000000001E-2</c:v>
                </c:pt>
                <c:pt idx="11">
                  <c:v>3.1E-2</c:v>
                </c:pt>
                <c:pt idx="12">
                  <c:v>3.4000000000000002E-2</c:v>
                </c:pt>
                <c:pt idx="13">
                  <c:v>3.7999999999999978E-2</c:v>
                </c:pt>
                <c:pt idx="14">
                  <c:v>4.2000000000000037E-2</c:v>
                </c:pt>
                <c:pt idx="15">
                  <c:v>4.4999999999999984E-2</c:v>
                </c:pt>
                <c:pt idx="16">
                  <c:v>4.8999999999999988E-2</c:v>
                </c:pt>
                <c:pt idx="17">
                  <c:v>5.099999999999999E-2</c:v>
                </c:pt>
                <c:pt idx="18">
                  <c:v>5.3999999999999992E-2</c:v>
                </c:pt>
                <c:pt idx="19">
                  <c:v>5.600000000000005E-2</c:v>
                </c:pt>
                <c:pt idx="20">
                  <c:v>5.699999999999994E-2</c:v>
                </c:pt>
                <c:pt idx="21">
                  <c:v>5.8000000000000052E-2</c:v>
                </c:pt>
                <c:pt idx="22">
                  <c:v>5.799999999999994E-2</c:v>
                </c:pt>
                <c:pt idx="23">
                  <c:v>5.7000000000000051E-2</c:v>
                </c:pt>
                <c:pt idx="24">
                  <c:v>5.4999999999999938E-2</c:v>
                </c:pt>
                <c:pt idx="25">
                  <c:v>5.2000000000000046E-2</c:v>
                </c:pt>
                <c:pt idx="26">
                  <c:v>4.7000000000000042E-2</c:v>
                </c:pt>
                <c:pt idx="27">
                  <c:v>3.8999999999999924E-2</c:v>
                </c:pt>
                <c:pt idx="28">
                  <c:v>2.6000000000000023E-2</c:v>
                </c:pt>
                <c:pt idx="29">
                  <c:v>1.6000000000000014E-2</c:v>
                </c:pt>
                <c:pt idx="30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7-455C-A91D-E94A3315D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126368"/>
        <c:axId val="483126928"/>
      </c:barChart>
      <c:catAx>
        <c:axId val="48312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Values</a:t>
                </a:r>
              </a:p>
            </c:rich>
          </c:tx>
          <c:layout>
            <c:manualLayout>
              <c:xMode val="edge"/>
              <c:yMode val="edge"/>
              <c:x val="0.51789526921799878"/>
              <c:y val="0.870503597122302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1269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83126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3.3684245152390165E-2"/>
              <c:y val="0.34892086330935251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126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Cumulative Distribution Function</a:t>
            </a:r>
          </a:p>
        </c:rich>
      </c:tx>
      <c:layout>
        <c:manualLayout>
          <c:xMode val="edge"/>
          <c:yMode val="edge"/>
          <c:x val="0.30443974630021142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44820295983086"/>
          <c:y val="0.20863309352517986"/>
          <c:w val="0.81395348837209303"/>
          <c:h val="0.5071942446043165"/>
        </c:manualLayout>
      </c:layout>
      <c:lineChart>
        <c:grouping val="standard"/>
        <c:varyColors val="0"/>
        <c:ser>
          <c:idx val="0"/>
          <c:order val="0"/>
          <c:tx>
            <c:strRef>
              <c:f>Margin!$AA$2</c:f>
              <c:strCache>
                <c:ptCount val="1"/>
                <c:pt idx="0">
                  <c:v>DISTRIBUTION SCHEDULE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Margin!$AA$32:$AA$62</c:f>
              <c:numCache>
                <c:formatCode>0.00</c:formatCode>
                <c:ptCount val="31"/>
                <c:pt idx="0">
                  <c:v>-52.062324859100684</c:v>
                </c:pt>
                <c:pt idx="1">
                  <c:v>-42.841361648347295</c:v>
                </c:pt>
                <c:pt idx="2">
                  <c:v>-33.620398437593906</c:v>
                </c:pt>
                <c:pt idx="3">
                  <c:v>-24.399435226840517</c:v>
                </c:pt>
                <c:pt idx="4">
                  <c:v>-15.178472016087129</c:v>
                </c:pt>
                <c:pt idx="5">
                  <c:v>-5.9575088053337417</c:v>
                </c:pt>
                <c:pt idx="6">
                  <c:v>3.2634544054196457</c:v>
                </c:pt>
                <c:pt idx="7">
                  <c:v>12.484417616173033</c:v>
                </c:pt>
                <c:pt idx="8">
                  <c:v>21.705380826926422</c:v>
                </c:pt>
                <c:pt idx="9">
                  <c:v>30.926344037679812</c:v>
                </c:pt>
                <c:pt idx="10">
                  <c:v>40.147307248433201</c:v>
                </c:pt>
                <c:pt idx="11">
                  <c:v>49.36827045918659</c:v>
                </c:pt>
                <c:pt idx="12">
                  <c:v>58.589233669939979</c:v>
                </c:pt>
                <c:pt idx="13">
                  <c:v>67.810196880693368</c:v>
                </c:pt>
                <c:pt idx="14">
                  <c:v>77.03116009144675</c:v>
                </c:pt>
                <c:pt idx="15">
                  <c:v>86.252123302200133</c:v>
                </c:pt>
                <c:pt idx="16">
                  <c:v>95.473086512953515</c:v>
                </c:pt>
                <c:pt idx="17">
                  <c:v>104.6940497237069</c:v>
                </c:pt>
                <c:pt idx="18">
                  <c:v>113.91501293446028</c:v>
                </c:pt>
                <c:pt idx="19">
                  <c:v>123.13597614521366</c:v>
                </c:pt>
                <c:pt idx="20">
                  <c:v>132.35693935596706</c:v>
                </c:pt>
                <c:pt idx="21">
                  <c:v>141.57790256672044</c:v>
                </c:pt>
                <c:pt idx="22">
                  <c:v>150.79886577747382</c:v>
                </c:pt>
                <c:pt idx="23">
                  <c:v>160.0198289882272</c:v>
                </c:pt>
                <c:pt idx="24">
                  <c:v>169.24079219898059</c:v>
                </c:pt>
                <c:pt idx="25">
                  <c:v>178.46175540973397</c:v>
                </c:pt>
                <c:pt idx="26">
                  <c:v>187.68271862048735</c:v>
                </c:pt>
                <c:pt idx="27">
                  <c:v>196.90368183124073</c:v>
                </c:pt>
                <c:pt idx="28">
                  <c:v>206.12464504199411</c:v>
                </c:pt>
                <c:pt idx="29">
                  <c:v>214.02832779406845</c:v>
                </c:pt>
                <c:pt idx="30">
                  <c:v>224.56657146350096</c:v>
                </c:pt>
              </c:numCache>
            </c:numRef>
          </c:cat>
          <c:val>
            <c:numRef>
              <c:f>Margin!$AC$32:$AC$62</c:f>
              <c:numCache>
                <c:formatCode>0.000</c:formatCode>
                <c:ptCount val="31"/>
                <c:pt idx="0">
                  <c:v>1E-3</c:v>
                </c:pt>
                <c:pt idx="1">
                  <c:v>2E-3</c:v>
                </c:pt>
                <c:pt idx="2">
                  <c:v>5.0000000000000001E-3</c:v>
                </c:pt>
                <c:pt idx="3">
                  <c:v>8.9999999999999993E-3</c:v>
                </c:pt>
                <c:pt idx="4">
                  <c:v>1.4E-2</c:v>
                </c:pt>
                <c:pt idx="5">
                  <c:v>2.3E-2</c:v>
                </c:pt>
                <c:pt idx="6">
                  <c:v>3.3000000000000002E-2</c:v>
                </c:pt>
                <c:pt idx="7">
                  <c:v>4.7E-2</c:v>
                </c:pt>
                <c:pt idx="8">
                  <c:v>6.3E-2</c:v>
                </c:pt>
                <c:pt idx="9">
                  <c:v>8.3000000000000004E-2</c:v>
                </c:pt>
                <c:pt idx="10">
                  <c:v>0.107</c:v>
                </c:pt>
                <c:pt idx="11">
                  <c:v>0.13400000000000001</c:v>
                </c:pt>
                <c:pt idx="12">
                  <c:v>0.16500000000000001</c:v>
                </c:pt>
                <c:pt idx="13">
                  <c:v>0.19900000000000001</c:v>
                </c:pt>
                <c:pt idx="14">
                  <c:v>0.23699999999999999</c:v>
                </c:pt>
                <c:pt idx="15">
                  <c:v>0.27900000000000003</c:v>
                </c:pt>
                <c:pt idx="16">
                  <c:v>0.32400000000000001</c:v>
                </c:pt>
                <c:pt idx="17">
                  <c:v>0.373</c:v>
                </c:pt>
                <c:pt idx="18">
                  <c:v>0.42399999999999999</c:v>
                </c:pt>
                <c:pt idx="19">
                  <c:v>0.47799999999999998</c:v>
                </c:pt>
                <c:pt idx="20">
                  <c:v>0.53400000000000003</c:v>
                </c:pt>
                <c:pt idx="21">
                  <c:v>0.59099999999999997</c:v>
                </c:pt>
                <c:pt idx="22">
                  <c:v>0.64900000000000002</c:v>
                </c:pt>
                <c:pt idx="23">
                  <c:v>0.70699999999999996</c:v>
                </c:pt>
                <c:pt idx="24">
                  <c:v>0.76400000000000001</c:v>
                </c:pt>
                <c:pt idx="25">
                  <c:v>0.81899999999999995</c:v>
                </c:pt>
                <c:pt idx="26">
                  <c:v>0.871</c:v>
                </c:pt>
                <c:pt idx="27">
                  <c:v>0.91800000000000004</c:v>
                </c:pt>
                <c:pt idx="28">
                  <c:v>0.95699999999999996</c:v>
                </c:pt>
                <c:pt idx="29">
                  <c:v>0.98299999999999998</c:v>
                </c:pt>
                <c:pt idx="3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77-4019-85EC-3326FE16D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129168"/>
        <c:axId val="483129728"/>
      </c:lineChart>
      <c:catAx>
        <c:axId val="48312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Values</a:t>
                </a:r>
              </a:p>
            </c:rich>
          </c:tx>
          <c:layout>
            <c:manualLayout>
              <c:xMode val="edge"/>
              <c:yMode val="edge"/>
              <c:x val="0.51797040169133191"/>
              <c:y val="0.870503597122302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129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83129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3.382663847780127E-2"/>
              <c:y val="0.34892086330935251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129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Histogram</a:t>
            </a:r>
          </a:p>
        </c:rich>
      </c:tx>
      <c:layout>
        <c:manualLayout>
          <c:xMode val="edge"/>
          <c:yMode val="edge"/>
          <c:x val="0.43578992165904779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8963382980451"/>
          <c:y val="0.20863309352517986"/>
          <c:w val="0.81473767962343713"/>
          <c:h val="0.492805755395683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Returns!$AA$2</c:f>
              <c:strCache>
                <c:ptCount val="1"/>
                <c:pt idx="0">
                  <c:v>DISTRIBUTION SCHEDULE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Returns!$AA$32:$AA$62</c:f>
              <c:numCache>
                <c:formatCode>0.00</c:formatCode>
                <c:ptCount val="31"/>
                <c:pt idx="0">
                  <c:v>-160.22232485910069</c:v>
                </c:pt>
                <c:pt idx="1">
                  <c:v>-151.00136164834731</c:v>
                </c:pt>
                <c:pt idx="2">
                  <c:v>-141.78039843759393</c:v>
                </c:pt>
                <c:pt idx="3">
                  <c:v>-132.55943522684055</c:v>
                </c:pt>
                <c:pt idx="4">
                  <c:v>-123.33847201608717</c:v>
                </c:pt>
                <c:pt idx="5">
                  <c:v>-114.11750880533378</c:v>
                </c:pt>
                <c:pt idx="6">
                  <c:v>-104.8965455945804</c:v>
                </c:pt>
                <c:pt idx="7">
                  <c:v>-95.67558238382702</c:v>
                </c:pt>
                <c:pt idx="8">
                  <c:v>-86.454619173073638</c:v>
                </c:pt>
                <c:pt idx="9">
                  <c:v>-77.233655962320256</c:v>
                </c:pt>
                <c:pt idx="10">
                  <c:v>-68.012692751566874</c:v>
                </c:pt>
                <c:pt idx="11">
                  <c:v>-58.791729540813485</c:v>
                </c:pt>
                <c:pt idx="12">
                  <c:v>-49.570766330060096</c:v>
                </c:pt>
                <c:pt idx="13">
                  <c:v>-40.349803119306706</c:v>
                </c:pt>
                <c:pt idx="14">
                  <c:v>-31.128839908553317</c:v>
                </c:pt>
                <c:pt idx="15">
                  <c:v>-21.907876697799928</c:v>
                </c:pt>
                <c:pt idx="16">
                  <c:v>-12.686913487046541</c:v>
                </c:pt>
                <c:pt idx="17">
                  <c:v>-3.4659502762931531</c:v>
                </c:pt>
                <c:pt idx="18">
                  <c:v>5.7550129344602343</c:v>
                </c:pt>
                <c:pt idx="19">
                  <c:v>14.975976145213622</c:v>
                </c:pt>
                <c:pt idx="20">
                  <c:v>24.196939355967011</c:v>
                </c:pt>
                <c:pt idx="21">
                  <c:v>33.4179025667204</c:v>
                </c:pt>
                <c:pt idx="22">
                  <c:v>42.638865777473789</c:v>
                </c:pt>
                <c:pt idx="23">
                  <c:v>51.859828988227179</c:v>
                </c:pt>
                <c:pt idx="24">
                  <c:v>61.080792198980568</c:v>
                </c:pt>
                <c:pt idx="25">
                  <c:v>70.301755409733957</c:v>
                </c:pt>
                <c:pt idx="26">
                  <c:v>79.522718620487339</c:v>
                </c:pt>
                <c:pt idx="27">
                  <c:v>88.743681831240721</c:v>
                </c:pt>
                <c:pt idx="28">
                  <c:v>97.964645041994103</c:v>
                </c:pt>
                <c:pt idx="29">
                  <c:v>105.86832779406843</c:v>
                </c:pt>
                <c:pt idx="30">
                  <c:v>116.40657146350095</c:v>
                </c:pt>
              </c:numCache>
            </c:numRef>
          </c:cat>
          <c:val>
            <c:numRef>
              <c:f>Returns!$AB$32:$AB$62</c:f>
              <c:numCache>
                <c:formatCode>0.000</c:formatCode>
                <c:ptCount val="31"/>
                <c:pt idx="0">
                  <c:v>2E-3</c:v>
                </c:pt>
                <c:pt idx="1">
                  <c:v>3.0000000000000001E-3</c:v>
                </c:pt>
                <c:pt idx="2">
                  <c:v>3.9999999999999992E-3</c:v>
                </c:pt>
                <c:pt idx="3">
                  <c:v>5.000000000000001E-3</c:v>
                </c:pt>
                <c:pt idx="4">
                  <c:v>8.9999999999999993E-3</c:v>
                </c:pt>
                <c:pt idx="5">
                  <c:v>1.0000000000000002E-2</c:v>
                </c:pt>
                <c:pt idx="6">
                  <c:v>1.3999999999999999E-2</c:v>
                </c:pt>
                <c:pt idx="7">
                  <c:v>1.6E-2</c:v>
                </c:pt>
                <c:pt idx="8">
                  <c:v>2.0000000000000004E-2</c:v>
                </c:pt>
                <c:pt idx="9">
                  <c:v>2.3999999999999994E-2</c:v>
                </c:pt>
                <c:pt idx="10">
                  <c:v>2.700000000000001E-2</c:v>
                </c:pt>
                <c:pt idx="11">
                  <c:v>3.1E-2</c:v>
                </c:pt>
                <c:pt idx="12">
                  <c:v>3.4000000000000002E-2</c:v>
                </c:pt>
                <c:pt idx="13">
                  <c:v>3.7999999999999978E-2</c:v>
                </c:pt>
                <c:pt idx="14">
                  <c:v>4.2000000000000037E-2</c:v>
                </c:pt>
                <c:pt idx="15">
                  <c:v>4.4999999999999984E-2</c:v>
                </c:pt>
                <c:pt idx="16">
                  <c:v>4.8999999999999988E-2</c:v>
                </c:pt>
                <c:pt idx="17">
                  <c:v>5.099999999999999E-2</c:v>
                </c:pt>
                <c:pt idx="18">
                  <c:v>5.3999999999999992E-2</c:v>
                </c:pt>
                <c:pt idx="19">
                  <c:v>5.600000000000005E-2</c:v>
                </c:pt>
                <c:pt idx="20">
                  <c:v>5.699999999999994E-2</c:v>
                </c:pt>
                <c:pt idx="21">
                  <c:v>5.8000000000000052E-2</c:v>
                </c:pt>
                <c:pt idx="22">
                  <c:v>5.799999999999994E-2</c:v>
                </c:pt>
                <c:pt idx="23">
                  <c:v>5.7000000000000051E-2</c:v>
                </c:pt>
                <c:pt idx="24">
                  <c:v>5.4999999999999938E-2</c:v>
                </c:pt>
                <c:pt idx="25">
                  <c:v>5.2000000000000046E-2</c:v>
                </c:pt>
                <c:pt idx="26">
                  <c:v>4.7000000000000042E-2</c:v>
                </c:pt>
                <c:pt idx="27">
                  <c:v>3.8999999999999924E-2</c:v>
                </c:pt>
                <c:pt idx="28">
                  <c:v>2.6000000000000023E-2</c:v>
                </c:pt>
                <c:pt idx="29">
                  <c:v>1.6000000000000014E-2</c:v>
                </c:pt>
                <c:pt idx="30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9-45EB-8055-E7D71679F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541888"/>
        <c:axId val="492542448"/>
      </c:barChart>
      <c:catAx>
        <c:axId val="492541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Values</a:t>
                </a:r>
              </a:p>
            </c:rich>
          </c:tx>
          <c:layout>
            <c:manualLayout>
              <c:xMode val="edge"/>
              <c:yMode val="edge"/>
              <c:x val="0.51789526921799878"/>
              <c:y val="0.870503597122302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5424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254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3.3684245152390165E-2"/>
              <c:y val="0.341726618705035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541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Cumulative Distribution Function</a:t>
            </a:r>
          </a:p>
        </c:rich>
      </c:tx>
      <c:layout>
        <c:manualLayout>
          <c:xMode val="edge"/>
          <c:yMode val="edge"/>
          <c:x val="0.30443974630021142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44820295983086"/>
          <c:y val="0.20863309352517986"/>
          <c:w val="0.81395348837209303"/>
          <c:h val="0.49280575539568344"/>
        </c:manualLayout>
      </c:layout>
      <c:lineChart>
        <c:grouping val="standard"/>
        <c:varyColors val="0"/>
        <c:ser>
          <c:idx val="0"/>
          <c:order val="0"/>
          <c:tx>
            <c:strRef>
              <c:f>Returns!$AA$2</c:f>
              <c:strCache>
                <c:ptCount val="1"/>
                <c:pt idx="0">
                  <c:v>DISTRIBUTION SCHEDULE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Returns!$AA$32:$AA$62</c:f>
              <c:numCache>
                <c:formatCode>0.00</c:formatCode>
                <c:ptCount val="31"/>
                <c:pt idx="0">
                  <c:v>-160.22232485910069</c:v>
                </c:pt>
                <c:pt idx="1">
                  <c:v>-151.00136164834731</c:v>
                </c:pt>
                <c:pt idx="2">
                  <c:v>-141.78039843759393</c:v>
                </c:pt>
                <c:pt idx="3">
                  <c:v>-132.55943522684055</c:v>
                </c:pt>
                <c:pt idx="4">
                  <c:v>-123.33847201608717</c:v>
                </c:pt>
                <c:pt idx="5">
                  <c:v>-114.11750880533378</c:v>
                </c:pt>
                <c:pt idx="6">
                  <c:v>-104.8965455945804</c:v>
                </c:pt>
                <c:pt idx="7">
                  <c:v>-95.67558238382702</c:v>
                </c:pt>
                <c:pt idx="8">
                  <c:v>-86.454619173073638</c:v>
                </c:pt>
                <c:pt idx="9">
                  <c:v>-77.233655962320256</c:v>
                </c:pt>
                <c:pt idx="10">
                  <c:v>-68.012692751566874</c:v>
                </c:pt>
                <c:pt idx="11">
                  <c:v>-58.791729540813485</c:v>
                </c:pt>
                <c:pt idx="12">
                  <c:v>-49.570766330060096</c:v>
                </c:pt>
                <c:pt idx="13">
                  <c:v>-40.349803119306706</c:v>
                </c:pt>
                <c:pt idx="14">
                  <c:v>-31.128839908553317</c:v>
                </c:pt>
                <c:pt idx="15">
                  <c:v>-21.907876697799928</c:v>
                </c:pt>
                <c:pt idx="16">
                  <c:v>-12.686913487046541</c:v>
                </c:pt>
                <c:pt idx="17">
                  <c:v>-3.4659502762931531</c:v>
                </c:pt>
                <c:pt idx="18">
                  <c:v>5.7550129344602343</c:v>
                </c:pt>
                <c:pt idx="19">
                  <c:v>14.975976145213622</c:v>
                </c:pt>
                <c:pt idx="20">
                  <c:v>24.196939355967011</c:v>
                </c:pt>
                <c:pt idx="21">
                  <c:v>33.4179025667204</c:v>
                </c:pt>
                <c:pt idx="22">
                  <c:v>42.638865777473789</c:v>
                </c:pt>
                <c:pt idx="23">
                  <c:v>51.859828988227179</c:v>
                </c:pt>
                <c:pt idx="24">
                  <c:v>61.080792198980568</c:v>
                </c:pt>
                <c:pt idx="25">
                  <c:v>70.301755409733957</c:v>
                </c:pt>
                <c:pt idx="26">
                  <c:v>79.522718620487339</c:v>
                </c:pt>
                <c:pt idx="27">
                  <c:v>88.743681831240721</c:v>
                </c:pt>
                <c:pt idx="28">
                  <c:v>97.964645041994103</c:v>
                </c:pt>
                <c:pt idx="29">
                  <c:v>105.86832779406843</c:v>
                </c:pt>
                <c:pt idx="30">
                  <c:v>116.40657146350095</c:v>
                </c:pt>
              </c:numCache>
            </c:numRef>
          </c:cat>
          <c:val>
            <c:numRef>
              <c:f>Returns!$AC$32:$AC$62</c:f>
              <c:numCache>
                <c:formatCode>0.000</c:formatCode>
                <c:ptCount val="31"/>
                <c:pt idx="0">
                  <c:v>1E-3</c:v>
                </c:pt>
                <c:pt idx="1">
                  <c:v>2E-3</c:v>
                </c:pt>
                <c:pt idx="2">
                  <c:v>5.0000000000000001E-3</c:v>
                </c:pt>
                <c:pt idx="3">
                  <c:v>8.9999999999999993E-3</c:v>
                </c:pt>
                <c:pt idx="4">
                  <c:v>1.4E-2</c:v>
                </c:pt>
                <c:pt idx="5">
                  <c:v>2.3E-2</c:v>
                </c:pt>
                <c:pt idx="6">
                  <c:v>3.3000000000000002E-2</c:v>
                </c:pt>
                <c:pt idx="7">
                  <c:v>4.7E-2</c:v>
                </c:pt>
                <c:pt idx="8">
                  <c:v>6.3E-2</c:v>
                </c:pt>
                <c:pt idx="9">
                  <c:v>8.3000000000000004E-2</c:v>
                </c:pt>
                <c:pt idx="10">
                  <c:v>0.107</c:v>
                </c:pt>
                <c:pt idx="11">
                  <c:v>0.13400000000000001</c:v>
                </c:pt>
                <c:pt idx="12">
                  <c:v>0.16500000000000001</c:v>
                </c:pt>
                <c:pt idx="13">
                  <c:v>0.19900000000000001</c:v>
                </c:pt>
                <c:pt idx="14">
                  <c:v>0.23699999999999999</c:v>
                </c:pt>
                <c:pt idx="15">
                  <c:v>0.27900000000000003</c:v>
                </c:pt>
                <c:pt idx="16">
                  <c:v>0.32400000000000001</c:v>
                </c:pt>
                <c:pt idx="17">
                  <c:v>0.373</c:v>
                </c:pt>
                <c:pt idx="18">
                  <c:v>0.42399999999999999</c:v>
                </c:pt>
                <c:pt idx="19">
                  <c:v>0.47799999999999998</c:v>
                </c:pt>
                <c:pt idx="20">
                  <c:v>0.53400000000000003</c:v>
                </c:pt>
                <c:pt idx="21">
                  <c:v>0.59099999999999997</c:v>
                </c:pt>
                <c:pt idx="22">
                  <c:v>0.64900000000000002</c:v>
                </c:pt>
                <c:pt idx="23">
                  <c:v>0.70699999999999996</c:v>
                </c:pt>
                <c:pt idx="24">
                  <c:v>0.76400000000000001</c:v>
                </c:pt>
                <c:pt idx="25">
                  <c:v>0.81899999999999995</c:v>
                </c:pt>
                <c:pt idx="26">
                  <c:v>0.871</c:v>
                </c:pt>
                <c:pt idx="27">
                  <c:v>0.91800000000000004</c:v>
                </c:pt>
                <c:pt idx="28">
                  <c:v>0.95699999999999996</c:v>
                </c:pt>
                <c:pt idx="29">
                  <c:v>0.98299999999999998</c:v>
                </c:pt>
                <c:pt idx="3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06-49A0-993E-8FED2EB21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544688"/>
        <c:axId val="492545248"/>
      </c:lineChart>
      <c:catAx>
        <c:axId val="49254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Values</a:t>
                </a:r>
              </a:p>
            </c:rich>
          </c:tx>
          <c:layout>
            <c:manualLayout>
              <c:xMode val="edge"/>
              <c:yMode val="edge"/>
              <c:x val="0.51797040169133191"/>
              <c:y val="0.870503597122302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5452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2545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3.382663847780127E-2"/>
              <c:y val="0.341726618705035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544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Yield!A1"/><Relationship Id="rId2" Type="http://schemas.openxmlformats.org/officeDocument/2006/relationships/image" Target="../media/image1.jpeg"/><Relationship Id="rId1" Type="http://schemas.openxmlformats.org/officeDocument/2006/relationships/hyperlink" Target="#Price!A1"/><Relationship Id="rId6" Type="http://schemas.openxmlformats.org/officeDocument/2006/relationships/hyperlink" Target="#Returns!A1"/><Relationship Id="rId5" Type="http://schemas.openxmlformats.org/officeDocument/2006/relationships/hyperlink" Target="#Margin!A1"/><Relationship Id="rId4" Type="http://schemas.openxmlformats.org/officeDocument/2006/relationships/hyperlink" Target="#Costs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IN!A1"/><Relationship Id="rId3" Type="http://schemas.openxmlformats.org/officeDocument/2006/relationships/image" Target="../media/image2.jpeg"/><Relationship Id="rId7" Type="http://schemas.openxmlformats.org/officeDocument/2006/relationships/hyperlink" Target="#Returns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#Margin!A1"/><Relationship Id="rId5" Type="http://schemas.openxmlformats.org/officeDocument/2006/relationships/hyperlink" Target="#Costs!A1"/><Relationship Id="rId4" Type="http://schemas.openxmlformats.org/officeDocument/2006/relationships/hyperlink" Target="#Yiel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MAIN!A1"/><Relationship Id="rId3" Type="http://schemas.openxmlformats.org/officeDocument/2006/relationships/image" Target="../media/image2.jpeg"/><Relationship Id="rId7" Type="http://schemas.openxmlformats.org/officeDocument/2006/relationships/hyperlink" Target="#Returns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hyperlink" Target="#Margin!A1"/><Relationship Id="rId5" Type="http://schemas.openxmlformats.org/officeDocument/2006/relationships/hyperlink" Target="#Costs!A1"/><Relationship Id="rId4" Type="http://schemas.openxmlformats.org/officeDocument/2006/relationships/hyperlink" Target="#Price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MAIN!A1"/><Relationship Id="rId3" Type="http://schemas.openxmlformats.org/officeDocument/2006/relationships/image" Target="../media/image2.jpeg"/><Relationship Id="rId7" Type="http://schemas.openxmlformats.org/officeDocument/2006/relationships/hyperlink" Target="#Returns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hyperlink" Target="#Margin!A1"/><Relationship Id="rId5" Type="http://schemas.openxmlformats.org/officeDocument/2006/relationships/hyperlink" Target="#Yield!A1"/><Relationship Id="rId4" Type="http://schemas.openxmlformats.org/officeDocument/2006/relationships/hyperlink" Target="#Price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MAIN!A1"/><Relationship Id="rId3" Type="http://schemas.openxmlformats.org/officeDocument/2006/relationships/image" Target="../media/image2.jpeg"/><Relationship Id="rId7" Type="http://schemas.openxmlformats.org/officeDocument/2006/relationships/hyperlink" Target="#Returns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hyperlink" Target="#Costs!A1"/><Relationship Id="rId5" Type="http://schemas.openxmlformats.org/officeDocument/2006/relationships/hyperlink" Target="#Yield!A1"/><Relationship Id="rId4" Type="http://schemas.openxmlformats.org/officeDocument/2006/relationships/hyperlink" Target="#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MAIN!A1"/><Relationship Id="rId3" Type="http://schemas.openxmlformats.org/officeDocument/2006/relationships/image" Target="../media/image2.jpeg"/><Relationship Id="rId7" Type="http://schemas.openxmlformats.org/officeDocument/2006/relationships/hyperlink" Target="#Margin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hyperlink" Target="#Costs!A1"/><Relationship Id="rId5" Type="http://schemas.openxmlformats.org/officeDocument/2006/relationships/hyperlink" Target="#Yield!A1"/><Relationship Id="rId4" Type="http://schemas.openxmlformats.org/officeDocument/2006/relationships/hyperlink" Target="#Pr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20</xdr:row>
      <xdr:rowOff>10363200</xdr:rowOff>
    </xdr:from>
    <xdr:to>
      <xdr:col>8</xdr:col>
      <xdr:colOff>381000</xdr:colOff>
      <xdr:row>22</xdr:row>
      <xdr:rowOff>0</xdr:rowOff>
    </xdr:to>
    <xdr:sp macro="" textlink="">
      <xdr:nvSpPr>
        <xdr:cNvPr id="1026" name="Text Box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5476875" y="3438525"/>
          <a:ext cx="800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Price</a:t>
          </a:r>
        </a:p>
      </xdr:txBody>
    </xdr:sp>
    <xdr:clientData/>
  </xdr:twoCellAnchor>
  <xdr:twoCellAnchor editAs="oneCell">
    <xdr:from>
      <xdr:col>8</xdr:col>
      <xdr:colOff>304800</xdr:colOff>
      <xdr:row>0</xdr:row>
      <xdr:rowOff>76200</xdr:rowOff>
    </xdr:from>
    <xdr:to>
      <xdr:col>11</xdr:col>
      <xdr:colOff>647700</xdr:colOff>
      <xdr:row>5</xdr:row>
      <xdr:rowOff>25146</xdr:rowOff>
    </xdr:to>
    <xdr:pic>
      <xdr:nvPicPr>
        <xdr:cNvPr id="1028" name="Picture 4" descr="strategic logo final"/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76200"/>
          <a:ext cx="2009775" cy="76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28575</xdr:colOff>
      <xdr:row>20</xdr:row>
      <xdr:rowOff>10363200</xdr:rowOff>
    </xdr:from>
    <xdr:to>
      <xdr:col>10</xdr:col>
      <xdr:colOff>295275</xdr:colOff>
      <xdr:row>22</xdr:row>
      <xdr:rowOff>0</xdr:rowOff>
    </xdr:to>
    <xdr:sp macro="" textlink="">
      <xdr:nvSpPr>
        <xdr:cNvPr id="1029" name="Text Box 5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6457950" y="3438525"/>
          <a:ext cx="800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Yield</a:t>
          </a:r>
        </a:p>
      </xdr:txBody>
    </xdr:sp>
    <xdr:clientData/>
  </xdr:twoCellAnchor>
  <xdr:twoCellAnchor>
    <xdr:from>
      <xdr:col>10</xdr:col>
      <xdr:colOff>476250</xdr:colOff>
      <xdr:row>20</xdr:row>
      <xdr:rowOff>10363200</xdr:rowOff>
    </xdr:from>
    <xdr:to>
      <xdr:col>12</xdr:col>
      <xdr:colOff>0</xdr:colOff>
      <xdr:row>22</xdr:row>
      <xdr:rowOff>0</xdr:rowOff>
    </xdr:to>
    <xdr:sp macro="" textlink="">
      <xdr:nvSpPr>
        <xdr:cNvPr id="1030" name="Text Box 6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7439025" y="3438525"/>
          <a:ext cx="800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Costs</a:t>
          </a:r>
        </a:p>
      </xdr:txBody>
    </xdr:sp>
    <xdr:clientData/>
  </xdr:twoCellAnchor>
  <xdr:twoCellAnchor>
    <xdr:from>
      <xdr:col>7</xdr:col>
      <xdr:colOff>114300</xdr:colOff>
      <xdr:row>24</xdr:row>
      <xdr:rowOff>10363200</xdr:rowOff>
    </xdr:from>
    <xdr:to>
      <xdr:col>9</xdr:col>
      <xdr:colOff>38100</xdr:colOff>
      <xdr:row>26</xdr:row>
      <xdr:rowOff>0</xdr:rowOff>
    </xdr:to>
    <xdr:sp macro="" textlink="">
      <xdr:nvSpPr>
        <xdr:cNvPr id="1031" name="Text Box 7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5476875" y="4086225"/>
          <a:ext cx="9906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Gross Margin</a:t>
          </a:r>
        </a:p>
      </xdr:txBody>
    </xdr:sp>
    <xdr:clientData/>
  </xdr:twoCellAnchor>
  <xdr:twoCellAnchor>
    <xdr:from>
      <xdr:col>9</xdr:col>
      <xdr:colOff>180975</xdr:colOff>
      <xdr:row>24</xdr:row>
      <xdr:rowOff>10363200</xdr:rowOff>
    </xdr:from>
    <xdr:to>
      <xdr:col>12</xdr:col>
      <xdr:colOff>0</xdr:colOff>
      <xdr:row>26</xdr:row>
      <xdr:rowOff>0</xdr:rowOff>
    </xdr:to>
    <xdr:sp macro="" textlink="">
      <xdr:nvSpPr>
        <xdr:cNvPr id="1032" name="Text Box 8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6610350" y="4086225"/>
          <a:ext cx="16287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Returns to Management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10363200</xdr:rowOff>
    </xdr:from>
    <xdr:to>
      <xdr:col>7</xdr:col>
      <xdr:colOff>361950</xdr:colOff>
      <xdr:row>27</xdr:row>
      <xdr:rowOff>5715000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447675</xdr:colOff>
      <xdr:row>11</xdr:row>
      <xdr:rowOff>10363200</xdr:rowOff>
    </xdr:from>
    <xdr:to>
      <xdr:col>14</xdr:col>
      <xdr:colOff>447675</xdr:colOff>
      <xdr:row>27</xdr:row>
      <xdr:rowOff>5715000</xdr:rowOff>
    </xdr:to>
    <xdr:graphicFrame macro="">
      <xdr:nvGraphicFramePr>
        <xdr:cNvPr id="40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295275</xdr:colOff>
      <xdr:row>0</xdr:row>
      <xdr:rowOff>76200</xdr:rowOff>
    </xdr:from>
    <xdr:to>
      <xdr:col>13</xdr:col>
      <xdr:colOff>590550</xdr:colOff>
      <xdr:row>2</xdr:row>
      <xdr:rowOff>152400</xdr:rowOff>
    </xdr:to>
    <xdr:pic>
      <xdr:nvPicPr>
        <xdr:cNvPr id="4103" name="Picture 7" descr="strategic logo fi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76200"/>
          <a:ext cx="151447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85725</xdr:colOff>
      <xdr:row>3</xdr:row>
      <xdr:rowOff>66675</xdr:rowOff>
    </xdr:from>
    <xdr:to>
      <xdr:col>5</xdr:col>
      <xdr:colOff>352425</xdr:colOff>
      <xdr:row>4</xdr:row>
      <xdr:rowOff>18364200</xdr:rowOff>
    </xdr:to>
    <xdr:sp macro="" textlink="">
      <xdr:nvSpPr>
        <xdr:cNvPr id="4105" name="Text Box 9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2476500" y="733425"/>
          <a:ext cx="80010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Yield</a:t>
          </a:r>
        </a:p>
      </xdr:txBody>
    </xdr:sp>
    <xdr:clientData/>
  </xdr:twoCellAnchor>
  <xdr:twoCellAnchor>
    <xdr:from>
      <xdr:col>5</xdr:col>
      <xdr:colOff>533400</xdr:colOff>
      <xdr:row>3</xdr:row>
      <xdr:rowOff>66675</xdr:rowOff>
    </xdr:from>
    <xdr:to>
      <xdr:col>7</xdr:col>
      <xdr:colOff>19050</xdr:colOff>
      <xdr:row>4</xdr:row>
      <xdr:rowOff>18364200</xdr:rowOff>
    </xdr:to>
    <xdr:sp macro="" textlink="">
      <xdr:nvSpPr>
        <xdr:cNvPr id="4106" name="Text Box 10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3457575" y="733425"/>
          <a:ext cx="80010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Costs</a:t>
          </a:r>
        </a:p>
      </xdr:txBody>
    </xdr:sp>
    <xdr:clientData/>
  </xdr:twoCellAnchor>
  <xdr:twoCellAnchor>
    <xdr:from>
      <xdr:col>4</xdr:col>
      <xdr:colOff>95250</xdr:colOff>
      <xdr:row>6</xdr:row>
      <xdr:rowOff>85725</xdr:rowOff>
    </xdr:from>
    <xdr:to>
      <xdr:col>5</xdr:col>
      <xdr:colOff>552450</xdr:colOff>
      <xdr:row>7</xdr:row>
      <xdr:rowOff>47625</xdr:rowOff>
    </xdr:to>
    <xdr:sp macro="" textlink="">
      <xdr:nvSpPr>
        <xdr:cNvPr id="4107" name="Text Box 11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2486025" y="1343025"/>
          <a:ext cx="9906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Gross Margin</a:t>
          </a:r>
        </a:p>
      </xdr:txBody>
    </xdr:sp>
    <xdr:clientData/>
  </xdr:twoCellAnchor>
  <xdr:twoCellAnchor>
    <xdr:from>
      <xdr:col>5</xdr:col>
      <xdr:colOff>695325</xdr:colOff>
      <xdr:row>6</xdr:row>
      <xdr:rowOff>85725</xdr:rowOff>
    </xdr:from>
    <xdr:to>
      <xdr:col>8</xdr:col>
      <xdr:colOff>161925</xdr:colOff>
      <xdr:row>7</xdr:row>
      <xdr:rowOff>47625</xdr:rowOff>
    </xdr:to>
    <xdr:sp macro="" textlink="">
      <xdr:nvSpPr>
        <xdr:cNvPr id="4108" name="Text Box 12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3619500" y="1343025"/>
          <a:ext cx="16287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Returns to Management</a:t>
          </a:r>
        </a:p>
      </xdr:txBody>
    </xdr:sp>
    <xdr:clientData/>
  </xdr:twoCellAnchor>
  <xdr:twoCellAnchor>
    <xdr:from>
      <xdr:col>11</xdr:col>
      <xdr:colOff>590550</xdr:colOff>
      <xdr:row>5</xdr:row>
      <xdr:rowOff>76200</xdr:rowOff>
    </xdr:from>
    <xdr:to>
      <xdr:col>13</xdr:col>
      <xdr:colOff>447675</xdr:colOff>
      <xdr:row>6</xdr:row>
      <xdr:rowOff>182880</xdr:rowOff>
    </xdr:to>
    <xdr:sp macro="" textlink="">
      <xdr:nvSpPr>
        <xdr:cNvPr id="4109" name="Text Box 13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8881110" y="1059180"/>
          <a:ext cx="1320165" cy="2743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Main Budget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10363200</xdr:rowOff>
    </xdr:from>
    <xdr:to>
      <xdr:col>7</xdr:col>
      <xdr:colOff>361950</xdr:colOff>
      <xdr:row>27</xdr:row>
      <xdr:rowOff>5715000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447675</xdr:colOff>
      <xdr:row>11</xdr:row>
      <xdr:rowOff>10363200</xdr:rowOff>
    </xdr:from>
    <xdr:to>
      <xdr:col>14</xdr:col>
      <xdr:colOff>447675</xdr:colOff>
      <xdr:row>27</xdr:row>
      <xdr:rowOff>5715000</xdr:rowOff>
    </xdr:to>
    <xdr:graphicFrame macro="">
      <xdr:nvGraphicFramePr>
        <xdr:cNvPr id="51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295275</xdr:colOff>
      <xdr:row>0</xdr:row>
      <xdr:rowOff>76200</xdr:rowOff>
    </xdr:from>
    <xdr:to>
      <xdr:col>13</xdr:col>
      <xdr:colOff>590550</xdr:colOff>
      <xdr:row>2</xdr:row>
      <xdr:rowOff>152400</xdr:rowOff>
    </xdr:to>
    <xdr:pic>
      <xdr:nvPicPr>
        <xdr:cNvPr id="5123" name="Picture 3" descr="strategic logo fi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76200"/>
          <a:ext cx="151447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85725</xdr:colOff>
      <xdr:row>3</xdr:row>
      <xdr:rowOff>66675</xdr:rowOff>
    </xdr:from>
    <xdr:to>
      <xdr:col>5</xdr:col>
      <xdr:colOff>352425</xdr:colOff>
      <xdr:row>4</xdr:row>
      <xdr:rowOff>18364200</xdr:rowOff>
    </xdr:to>
    <xdr:sp macro="" textlink="">
      <xdr:nvSpPr>
        <xdr:cNvPr id="5124" name="Text Box 4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2476500" y="733425"/>
          <a:ext cx="80010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Price</a:t>
          </a:r>
        </a:p>
      </xdr:txBody>
    </xdr:sp>
    <xdr:clientData/>
  </xdr:twoCellAnchor>
  <xdr:twoCellAnchor>
    <xdr:from>
      <xdr:col>5</xdr:col>
      <xdr:colOff>533400</xdr:colOff>
      <xdr:row>3</xdr:row>
      <xdr:rowOff>66675</xdr:rowOff>
    </xdr:from>
    <xdr:to>
      <xdr:col>7</xdr:col>
      <xdr:colOff>19050</xdr:colOff>
      <xdr:row>4</xdr:row>
      <xdr:rowOff>18364200</xdr:rowOff>
    </xdr:to>
    <xdr:sp macro="" textlink="">
      <xdr:nvSpPr>
        <xdr:cNvPr id="5126" name="Text Box 6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3457575" y="733425"/>
          <a:ext cx="80010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Costs</a:t>
          </a:r>
        </a:p>
      </xdr:txBody>
    </xdr:sp>
    <xdr:clientData/>
  </xdr:twoCellAnchor>
  <xdr:twoCellAnchor>
    <xdr:from>
      <xdr:col>4</xdr:col>
      <xdr:colOff>95250</xdr:colOff>
      <xdr:row>6</xdr:row>
      <xdr:rowOff>85725</xdr:rowOff>
    </xdr:from>
    <xdr:to>
      <xdr:col>5</xdr:col>
      <xdr:colOff>552450</xdr:colOff>
      <xdr:row>7</xdr:row>
      <xdr:rowOff>47625</xdr:rowOff>
    </xdr:to>
    <xdr:sp macro="" textlink="">
      <xdr:nvSpPr>
        <xdr:cNvPr id="5127" name="Text Box 7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2486025" y="1343025"/>
          <a:ext cx="9906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Gross Margin</a:t>
          </a:r>
        </a:p>
      </xdr:txBody>
    </xdr:sp>
    <xdr:clientData/>
  </xdr:twoCellAnchor>
  <xdr:twoCellAnchor>
    <xdr:from>
      <xdr:col>5</xdr:col>
      <xdr:colOff>695325</xdr:colOff>
      <xdr:row>6</xdr:row>
      <xdr:rowOff>85725</xdr:rowOff>
    </xdr:from>
    <xdr:to>
      <xdr:col>8</xdr:col>
      <xdr:colOff>161925</xdr:colOff>
      <xdr:row>7</xdr:row>
      <xdr:rowOff>47625</xdr:rowOff>
    </xdr:to>
    <xdr:sp macro="" textlink="">
      <xdr:nvSpPr>
        <xdr:cNvPr id="5128" name="Text Box 8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3619500" y="1343025"/>
          <a:ext cx="16287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Returns to Management</a:t>
          </a:r>
        </a:p>
      </xdr:txBody>
    </xdr:sp>
    <xdr:clientData/>
  </xdr:twoCellAnchor>
  <xdr:twoCellAnchor>
    <xdr:from>
      <xdr:col>11</xdr:col>
      <xdr:colOff>590550</xdr:colOff>
      <xdr:row>5</xdr:row>
      <xdr:rowOff>76200</xdr:rowOff>
    </xdr:from>
    <xdr:to>
      <xdr:col>13</xdr:col>
      <xdr:colOff>447675</xdr:colOff>
      <xdr:row>6</xdr:row>
      <xdr:rowOff>182880</xdr:rowOff>
    </xdr:to>
    <xdr:sp macro="" textlink="">
      <xdr:nvSpPr>
        <xdr:cNvPr id="5129" name="Text Box 9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8881110" y="1059180"/>
          <a:ext cx="1320165" cy="2743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Main Budget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10363200</xdr:rowOff>
    </xdr:from>
    <xdr:to>
      <xdr:col>7</xdr:col>
      <xdr:colOff>361950</xdr:colOff>
      <xdr:row>27</xdr:row>
      <xdr:rowOff>5715000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447675</xdr:colOff>
      <xdr:row>11</xdr:row>
      <xdr:rowOff>10363200</xdr:rowOff>
    </xdr:from>
    <xdr:to>
      <xdr:col>14</xdr:col>
      <xdr:colOff>447675</xdr:colOff>
      <xdr:row>27</xdr:row>
      <xdr:rowOff>5715000</xdr:rowOff>
    </xdr:to>
    <xdr:graphicFrame macro="">
      <xdr:nvGraphicFramePr>
        <xdr:cNvPr id="61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295275</xdr:colOff>
      <xdr:row>0</xdr:row>
      <xdr:rowOff>76200</xdr:rowOff>
    </xdr:from>
    <xdr:to>
      <xdr:col>13</xdr:col>
      <xdr:colOff>590550</xdr:colOff>
      <xdr:row>2</xdr:row>
      <xdr:rowOff>152400</xdr:rowOff>
    </xdr:to>
    <xdr:pic>
      <xdr:nvPicPr>
        <xdr:cNvPr id="6147" name="Picture 3" descr="strategic logo fi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76200"/>
          <a:ext cx="151447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85725</xdr:colOff>
      <xdr:row>3</xdr:row>
      <xdr:rowOff>66675</xdr:rowOff>
    </xdr:from>
    <xdr:to>
      <xdr:col>5</xdr:col>
      <xdr:colOff>352425</xdr:colOff>
      <xdr:row>4</xdr:row>
      <xdr:rowOff>18364200</xdr:rowOff>
    </xdr:to>
    <xdr:sp macro="" textlink="">
      <xdr:nvSpPr>
        <xdr:cNvPr id="6148" name="Text Box 4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2476500" y="733425"/>
          <a:ext cx="80010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Price</a:t>
          </a:r>
        </a:p>
      </xdr:txBody>
    </xdr:sp>
    <xdr:clientData/>
  </xdr:twoCellAnchor>
  <xdr:twoCellAnchor>
    <xdr:from>
      <xdr:col>5</xdr:col>
      <xdr:colOff>533400</xdr:colOff>
      <xdr:row>3</xdr:row>
      <xdr:rowOff>66675</xdr:rowOff>
    </xdr:from>
    <xdr:to>
      <xdr:col>7</xdr:col>
      <xdr:colOff>19050</xdr:colOff>
      <xdr:row>4</xdr:row>
      <xdr:rowOff>18364200</xdr:rowOff>
    </xdr:to>
    <xdr:sp macro="" textlink="">
      <xdr:nvSpPr>
        <xdr:cNvPr id="6149" name="Text Box 5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3457575" y="733425"/>
          <a:ext cx="80010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Yield</a:t>
          </a:r>
        </a:p>
      </xdr:txBody>
    </xdr:sp>
    <xdr:clientData/>
  </xdr:twoCellAnchor>
  <xdr:twoCellAnchor>
    <xdr:from>
      <xdr:col>4</xdr:col>
      <xdr:colOff>95250</xdr:colOff>
      <xdr:row>6</xdr:row>
      <xdr:rowOff>85725</xdr:rowOff>
    </xdr:from>
    <xdr:to>
      <xdr:col>5</xdr:col>
      <xdr:colOff>552450</xdr:colOff>
      <xdr:row>7</xdr:row>
      <xdr:rowOff>47625</xdr:rowOff>
    </xdr:to>
    <xdr:sp macro="" textlink="">
      <xdr:nvSpPr>
        <xdr:cNvPr id="6151" name="Text Box 7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2486025" y="1343025"/>
          <a:ext cx="9906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Gross Margin</a:t>
          </a:r>
        </a:p>
      </xdr:txBody>
    </xdr:sp>
    <xdr:clientData/>
  </xdr:twoCellAnchor>
  <xdr:twoCellAnchor>
    <xdr:from>
      <xdr:col>5</xdr:col>
      <xdr:colOff>695325</xdr:colOff>
      <xdr:row>6</xdr:row>
      <xdr:rowOff>85725</xdr:rowOff>
    </xdr:from>
    <xdr:to>
      <xdr:col>8</xdr:col>
      <xdr:colOff>161925</xdr:colOff>
      <xdr:row>7</xdr:row>
      <xdr:rowOff>47625</xdr:rowOff>
    </xdr:to>
    <xdr:sp macro="" textlink="">
      <xdr:nvSpPr>
        <xdr:cNvPr id="6152" name="Text Box 8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3619500" y="1343025"/>
          <a:ext cx="16287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Returns to Management</a:t>
          </a:r>
        </a:p>
      </xdr:txBody>
    </xdr:sp>
    <xdr:clientData/>
  </xdr:twoCellAnchor>
  <xdr:twoCellAnchor>
    <xdr:from>
      <xdr:col>11</xdr:col>
      <xdr:colOff>590550</xdr:colOff>
      <xdr:row>5</xdr:row>
      <xdr:rowOff>76200</xdr:rowOff>
    </xdr:from>
    <xdr:to>
      <xdr:col>13</xdr:col>
      <xdr:colOff>447675</xdr:colOff>
      <xdr:row>6</xdr:row>
      <xdr:rowOff>182880</xdr:rowOff>
    </xdr:to>
    <xdr:sp macro="" textlink="">
      <xdr:nvSpPr>
        <xdr:cNvPr id="6153" name="Text Box 9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8881110" y="1059180"/>
          <a:ext cx="1320165" cy="2743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Main Budget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10363200</xdr:rowOff>
    </xdr:from>
    <xdr:to>
      <xdr:col>7</xdr:col>
      <xdr:colOff>361950</xdr:colOff>
      <xdr:row>27</xdr:row>
      <xdr:rowOff>5715000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447675</xdr:colOff>
      <xdr:row>11</xdr:row>
      <xdr:rowOff>10363200</xdr:rowOff>
    </xdr:from>
    <xdr:to>
      <xdr:col>14</xdr:col>
      <xdr:colOff>447675</xdr:colOff>
      <xdr:row>27</xdr:row>
      <xdr:rowOff>5715000</xdr:rowOff>
    </xdr:to>
    <xdr:graphicFrame macro="">
      <xdr:nvGraphicFramePr>
        <xdr:cNvPr id="71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295275</xdr:colOff>
      <xdr:row>0</xdr:row>
      <xdr:rowOff>76200</xdr:rowOff>
    </xdr:from>
    <xdr:to>
      <xdr:col>13</xdr:col>
      <xdr:colOff>590550</xdr:colOff>
      <xdr:row>2</xdr:row>
      <xdr:rowOff>152400</xdr:rowOff>
    </xdr:to>
    <xdr:pic>
      <xdr:nvPicPr>
        <xdr:cNvPr id="7171" name="Picture 3" descr="strategic logo fi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76200"/>
          <a:ext cx="151447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85725</xdr:colOff>
      <xdr:row>3</xdr:row>
      <xdr:rowOff>66675</xdr:rowOff>
    </xdr:from>
    <xdr:to>
      <xdr:col>5</xdr:col>
      <xdr:colOff>352425</xdr:colOff>
      <xdr:row>4</xdr:row>
      <xdr:rowOff>18364200</xdr:rowOff>
    </xdr:to>
    <xdr:sp macro="" textlink="">
      <xdr:nvSpPr>
        <xdr:cNvPr id="7172" name="Text Box 4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2476500" y="733425"/>
          <a:ext cx="80010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Price</a:t>
          </a:r>
        </a:p>
      </xdr:txBody>
    </xdr:sp>
    <xdr:clientData/>
  </xdr:twoCellAnchor>
  <xdr:twoCellAnchor>
    <xdr:from>
      <xdr:col>5</xdr:col>
      <xdr:colOff>533400</xdr:colOff>
      <xdr:row>3</xdr:row>
      <xdr:rowOff>66675</xdr:rowOff>
    </xdr:from>
    <xdr:to>
      <xdr:col>7</xdr:col>
      <xdr:colOff>19050</xdr:colOff>
      <xdr:row>4</xdr:row>
      <xdr:rowOff>18364200</xdr:rowOff>
    </xdr:to>
    <xdr:sp macro="" textlink="">
      <xdr:nvSpPr>
        <xdr:cNvPr id="7173" name="Text Box 5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3457575" y="733425"/>
          <a:ext cx="80010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Yield</a:t>
          </a:r>
        </a:p>
      </xdr:txBody>
    </xdr:sp>
    <xdr:clientData/>
  </xdr:twoCellAnchor>
  <xdr:twoCellAnchor>
    <xdr:from>
      <xdr:col>7</xdr:col>
      <xdr:colOff>200025</xdr:colOff>
      <xdr:row>3</xdr:row>
      <xdr:rowOff>66675</xdr:rowOff>
    </xdr:from>
    <xdr:to>
      <xdr:col>8</xdr:col>
      <xdr:colOff>152400</xdr:colOff>
      <xdr:row>4</xdr:row>
      <xdr:rowOff>18364200</xdr:rowOff>
    </xdr:to>
    <xdr:sp macro="" textlink="">
      <xdr:nvSpPr>
        <xdr:cNvPr id="7174" name="Text Box 6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4438650" y="733425"/>
          <a:ext cx="80010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Costs</a:t>
          </a:r>
        </a:p>
      </xdr:txBody>
    </xdr:sp>
    <xdr:clientData/>
  </xdr:twoCellAnchor>
  <xdr:twoCellAnchor>
    <xdr:from>
      <xdr:col>4</xdr:col>
      <xdr:colOff>85725</xdr:colOff>
      <xdr:row>6</xdr:row>
      <xdr:rowOff>85725</xdr:rowOff>
    </xdr:from>
    <xdr:to>
      <xdr:col>6</xdr:col>
      <xdr:colOff>419100</xdr:colOff>
      <xdr:row>7</xdr:row>
      <xdr:rowOff>47625</xdr:rowOff>
    </xdr:to>
    <xdr:sp macro="" textlink="">
      <xdr:nvSpPr>
        <xdr:cNvPr id="7176" name="Text Box 8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2476500" y="1343025"/>
          <a:ext cx="16287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Returns to Management</a:t>
          </a:r>
        </a:p>
      </xdr:txBody>
    </xdr:sp>
    <xdr:clientData/>
  </xdr:twoCellAnchor>
  <xdr:twoCellAnchor>
    <xdr:from>
      <xdr:col>11</xdr:col>
      <xdr:colOff>590550</xdr:colOff>
      <xdr:row>5</xdr:row>
      <xdr:rowOff>76200</xdr:rowOff>
    </xdr:from>
    <xdr:to>
      <xdr:col>13</xdr:col>
      <xdr:colOff>447675</xdr:colOff>
      <xdr:row>6</xdr:row>
      <xdr:rowOff>182880</xdr:rowOff>
    </xdr:to>
    <xdr:sp macro="" textlink="">
      <xdr:nvSpPr>
        <xdr:cNvPr id="7177" name="Text Box 9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8881110" y="1059180"/>
          <a:ext cx="1320165" cy="2743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Main Budget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10363200</xdr:rowOff>
    </xdr:from>
    <xdr:to>
      <xdr:col>7</xdr:col>
      <xdr:colOff>361950</xdr:colOff>
      <xdr:row>27</xdr:row>
      <xdr:rowOff>5715000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447675</xdr:colOff>
      <xdr:row>11</xdr:row>
      <xdr:rowOff>10363200</xdr:rowOff>
    </xdr:from>
    <xdr:to>
      <xdr:col>14</xdr:col>
      <xdr:colOff>447675</xdr:colOff>
      <xdr:row>27</xdr:row>
      <xdr:rowOff>5715000</xdr:rowOff>
    </xdr:to>
    <xdr:graphicFrame macro="">
      <xdr:nvGraphicFramePr>
        <xdr:cNvPr id="81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295275</xdr:colOff>
      <xdr:row>0</xdr:row>
      <xdr:rowOff>76200</xdr:rowOff>
    </xdr:from>
    <xdr:to>
      <xdr:col>13</xdr:col>
      <xdr:colOff>590550</xdr:colOff>
      <xdr:row>2</xdr:row>
      <xdr:rowOff>152400</xdr:rowOff>
    </xdr:to>
    <xdr:pic>
      <xdr:nvPicPr>
        <xdr:cNvPr id="8195" name="Picture 3" descr="strategic logo fi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76200"/>
          <a:ext cx="151447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85725</xdr:colOff>
      <xdr:row>3</xdr:row>
      <xdr:rowOff>66675</xdr:rowOff>
    </xdr:from>
    <xdr:to>
      <xdr:col>5</xdr:col>
      <xdr:colOff>352425</xdr:colOff>
      <xdr:row>4</xdr:row>
      <xdr:rowOff>18364200</xdr:rowOff>
    </xdr:to>
    <xdr:sp macro="" textlink="">
      <xdr:nvSpPr>
        <xdr:cNvPr id="8196" name="Text Box 4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2476500" y="733425"/>
          <a:ext cx="80010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Price</a:t>
          </a:r>
        </a:p>
      </xdr:txBody>
    </xdr:sp>
    <xdr:clientData/>
  </xdr:twoCellAnchor>
  <xdr:twoCellAnchor>
    <xdr:from>
      <xdr:col>5</xdr:col>
      <xdr:colOff>533400</xdr:colOff>
      <xdr:row>3</xdr:row>
      <xdr:rowOff>66675</xdr:rowOff>
    </xdr:from>
    <xdr:to>
      <xdr:col>7</xdr:col>
      <xdr:colOff>19050</xdr:colOff>
      <xdr:row>4</xdr:row>
      <xdr:rowOff>18364200</xdr:rowOff>
    </xdr:to>
    <xdr:sp macro="" textlink="">
      <xdr:nvSpPr>
        <xdr:cNvPr id="8197" name="Text Box 5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3457575" y="733425"/>
          <a:ext cx="80010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Yield</a:t>
          </a:r>
        </a:p>
      </xdr:txBody>
    </xdr:sp>
    <xdr:clientData/>
  </xdr:twoCellAnchor>
  <xdr:twoCellAnchor>
    <xdr:from>
      <xdr:col>7</xdr:col>
      <xdr:colOff>200025</xdr:colOff>
      <xdr:row>3</xdr:row>
      <xdr:rowOff>66675</xdr:rowOff>
    </xdr:from>
    <xdr:to>
      <xdr:col>8</xdr:col>
      <xdr:colOff>152400</xdr:colOff>
      <xdr:row>4</xdr:row>
      <xdr:rowOff>18364200</xdr:rowOff>
    </xdr:to>
    <xdr:sp macro="" textlink="">
      <xdr:nvSpPr>
        <xdr:cNvPr id="8198" name="Text Box 6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4438650" y="733425"/>
          <a:ext cx="80010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Costs</a:t>
          </a:r>
        </a:p>
      </xdr:txBody>
    </xdr:sp>
    <xdr:clientData/>
  </xdr:twoCellAnchor>
  <xdr:twoCellAnchor>
    <xdr:from>
      <xdr:col>4</xdr:col>
      <xdr:colOff>95250</xdr:colOff>
      <xdr:row>6</xdr:row>
      <xdr:rowOff>85725</xdr:rowOff>
    </xdr:from>
    <xdr:to>
      <xdr:col>5</xdr:col>
      <xdr:colOff>552450</xdr:colOff>
      <xdr:row>7</xdr:row>
      <xdr:rowOff>47625</xdr:rowOff>
    </xdr:to>
    <xdr:sp macro="" textlink="">
      <xdr:nvSpPr>
        <xdr:cNvPr id="8199" name="Text Box 7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2486025" y="1343025"/>
          <a:ext cx="9906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Gross Margin</a:t>
          </a:r>
        </a:p>
      </xdr:txBody>
    </xdr:sp>
    <xdr:clientData/>
  </xdr:twoCellAnchor>
  <xdr:twoCellAnchor>
    <xdr:from>
      <xdr:col>11</xdr:col>
      <xdr:colOff>590550</xdr:colOff>
      <xdr:row>5</xdr:row>
      <xdr:rowOff>76200</xdr:rowOff>
    </xdr:from>
    <xdr:to>
      <xdr:col>13</xdr:col>
      <xdr:colOff>447675</xdr:colOff>
      <xdr:row>6</xdr:row>
      <xdr:rowOff>182880</xdr:rowOff>
    </xdr:to>
    <xdr:sp macro="" textlink="">
      <xdr:nvSpPr>
        <xdr:cNvPr id="8201" name="Text Box 9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8881110" y="1059180"/>
          <a:ext cx="1320165" cy="2743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Main Budget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y.parsons@OptimalAg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60"/>
  <sheetViews>
    <sheetView tabSelected="1" workbookViewId="0">
      <selection activeCell="A21" sqref="A21"/>
    </sheetView>
  </sheetViews>
  <sheetFormatPr defaultRowHeight="13.2" x14ac:dyDescent="0.25"/>
  <cols>
    <col min="1" max="1" width="49.44140625" style="1" bestFit="1" customWidth="1"/>
    <col min="2" max="2" width="6.44140625" bestFit="1" customWidth="1"/>
    <col min="3" max="3" width="9.77734375" bestFit="1" customWidth="1"/>
    <col min="11" max="11" width="10.44140625" bestFit="1" customWidth="1"/>
    <col min="12" max="12" width="11.77734375" bestFit="1" customWidth="1"/>
    <col min="13" max="13" width="11" bestFit="1" customWidth="1"/>
  </cols>
  <sheetData>
    <row r="1" spans="1:20" ht="13.8" thickTop="1" x14ac:dyDescent="0.25">
      <c r="A1" s="31"/>
      <c r="B1" s="32"/>
      <c r="C1" s="32"/>
      <c r="D1" s="32"/>
      <c r="E1" s="35" t="s">
        <v>36</v>
      </c>
      <c r="F1" s="35" t="s">
        <v>36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x14ac:dyDescent="0.25">
      <c r="A2" s="33"/>
      <c r="B2" s="13"/>
      <c r="C2" s="36" t="s">
        <v>33</v>
      </c>
      <c r="D2" s="13"/>
      <c r="E2" s="36" t="s">
        <v>37</v>
      </c>
      <c r="F2" s="36" t="s">
        <v>37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19"/>
      <c r="B3" s="34" t="s">
        <v>31</v>
      </c>
      <c r="C3" s="34" t="s">
        <v>34</v>
      </c>
      <c r="D3" s="34" t="s">
        <v>35</v>
      </c>
      <c r="E3" s="34" t="s">
        <v>38</v>
      </c>
      <c r="F3" s="34" t="str">
        <f>CONCATENATE("Per ",B5)</f>
        <v>Per BU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x14ac:dyDescent="0.25">
      <c r="A4" s="25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x14ac:dyDescent="0.25">
      <c r="A5" s="180" t="s">
        <v>3</v>
      </c>
      <c r="B5" s="167" t="s">
        <v>39</v>
      </c>
      <c r="C5" s="177">
        <v>5.5</v>
      </c>
      <c r="D5" s="178">
        <v>55</v>
      </c>
      <c r="E5" s="17">
        <f>C5*D5</f>
        <v>302.5</v>
      </c>
      <c r="F5" s="17">
        <f>IF(E5&lt;&gt;0,E5/D$5,"")</f>
        <v>5.5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25">
      <c r="A6" s="180" t="s">
        <v>4</v>
      </c>
      <c r="B6" s="17"/>
      <c r="C6" s="4"/>
      <c r="D6" s="4"/>
      <c r="E6" s="179"/>
      <c r="F6" s="17" t="str">
        <f>IF(E6&lt;&gt;0,E6/D$5,"")</f>
        <v/>
      </c>
      <c r="G6" s="4"/>
      <c r="H6" s="191" t="s">
        <v>88</v>
      </c>
      <c r="I6" s="191"/>
      <c r="J6" s="191"/>
      <c r="K6" s="191"/>
      <c r="L6" s="191"/>
      <c r="M6" s="4"/>
      <c r="N6" s="4"/>
      <c r="O6" s="4"/>
      <c r="P6" s="4"/>
      <c r="Q6" s="4"/>
      <c r="R6" s="4"/>
      <c r="S6" s="4"/>
      <c r="T6" s="4"/>
    </row>
    <row r="7" spans="1:20" x14ac:dyDescent="0.25">
      <c r="A7" s="27" t="s">
        <v>5</v>
      </c>
      <c r="B7" s="26"/>
      <c r="C7" s="20"/>
      <c r="D7" s="20"/>
      <c r="E7" s="21">
        <f>SUM(E5:E6)</f>
        <v>302.5</v>
      </c>
      <c r="F7" s="21">
        <f>SUM(F5:F6)</f>
        <v>5.5</v>
      </c>
      <c r="G7" s="4"/>
      <c r="H7" s="191"/>
      <c r="I7" s="191"/>
      <c r="J7" s="191"/>
      <c r="K7" s="191"/>
      <c r="L7" s="191"/>
      <c r="M7" s="4"/>
      <c r="N7" s="4"/>
      <c r="O7" s="4"/>
      <c r="P7" s="4"/>
      <c r="Q7" s="4"/>
      <c r="R7" s="4"/>
      <c r="S7" s="4"/>
      <c r="T7" s="4"/>
    </row>
    <row r="8" spans="1:20" ht="12.75" customHeight="1" x14ac:dyDescent="0.25">
      <c r="A8" s="28" t="s">
        <v>6</v>
      </c>
      <c r="B8" s="17"/>
      <c r="C8" s="4"/>
      <c r="D8" s="4"/>
      <c r="E8" s="4"/>
      <c r="F8" s="4"/>
      <c r="G8" s="4"/>
      <c r="H8" s="164"/>
      <c r="I8" s="164"/>
      <c r="J8" s="164"/>
      <c r="K8" s="164"/>
      <c r="L8" s="165" t="s">
        <v>89</v>
      </c>
      <c r="M8" s="4"/>
      <c r="N8" s="4"/>
      <c r="O8" s="4"/>
      <c r="P8" s="4"/>
      <c r="Q8" s="4"/>
      <c r="R8" s="4"/>
      <c r="S8" s="4"/>
      <c r="T8" s="4"/>
    </row>
    <row r="9" spans="1:20" ht="12.75" customHeight="1" x14ac:dyDescent="0.25">
      <c r="A9" s="16" t="s">
        <v>7</v>
      </c>
      <c r="B9" s="17"/>
      <c r="C9" s="4"/>
      <c r="D9" s="4"/>
      <c r="E9" s="4"/>
      <c r="F9" s="4"/>
      <c r="G9" s="4"/>
      <c r="H9" s="164"/>
      <c r="I9" s="164"/>
      <c r="J9" s="164"/>
      <c r="K9" s="164"/>
      <c r="L9" s="166" t="s">
        <v>90</v>
      </c>
      <c r="M9" s="4"/>
      <c r="N9" s="4"/>
      <c r="O9" s="4"/>
      <c r="P9" s="4"/>
      <c r="Q9" s="4"/>
      <c r="R9" s="4"/>
      <c r="S9" s="4"/>
      <c r="T9" s="4"/>
    </row>
    <row r="10" spans="1:20" ht="13.8" thickBot="1" x14ac:dyDescent="0.3">
      <c r="A10" s="181" t="s">
        <v>8</v>
      </c>
      <c r="B10" s="17" t="s">
        <v>32</v>
      </c>
      <c r="C10" s="167">
        <v>20.7</v>
      </c>
      <c r="D10" s="167">
        <v>1</v>
      </c>
      <c r="E10" s="17">
        <f>C10*D10</f>
        <v>20.7</v>
      </c>
      <c r="F10" s="17">
        <f t="shared" ref="F10:F18" si="0">IF(E10&lt;&gt;0,E10/D$5,"")</f>
        <v>0.37636363636363634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3.8" thickBot="1" x14ac:dyDescent="0.3">
      <c r="A11" s="181" t="s">
        <v>9</v>
      </c>
      <c r="B11" s="17" t="s">
        <v>32</v>
      </c>
      <c r="C11" s="167">
        <v>52.1</v>
      </c>
      <c r="D11" s="167">
        <v>1</v>
      </c>
      <c r="E11" s="17">
        <f>C11*D11</f>
        <v>52.1</v>
      </c>
      <c r="F11" s="17">
        <f t="shared" si="0"/>
        <v>0.94727272727272727</v>
      </c>
      <c r="G11" s="4"/>
      <c r="H11" s="37" t="s">
        <v>49</v>
      </c>
      <c r="I11" s="38"/>
      <c r="J11" s="38"/>
      <c r="K11" s="38"/>
      <c r="L11" s="39"/>
      <c r="M11" s="4"/>
      <c r="N11" s="4"/>
      <c r="O11" s="4"/>
      <c r="P11" s="4"/>
      <c r="Q11" s="4"/>
      <c r="R11" s="4"/>
      <c r="S11" s="4"/>
      <c r="T11" s="4"/>
    </row>
    <row r="12" spans="1:20" x14ac:dyDescent="0.25">
      <c r="A12" s="181" t="s">
        <v>103</v>
      </c>
      <c r="B12" s="4" t="s">
        <v>32</v>
      </c>
      <c r="C12" s="167">
        <v>10.1</v>
      </c>
      <c r="D12" s="167">
        <v>1</v>
      </c>
      <c r="E12" s="17">
        <f>C12*D12</f>
        <v>10.1</v>
      </c>
      <c r="F12" s="17">
        <f t="shared" si="0"/>
        <v>0.18363636363636363</v>
      </c>
      <c r="G12" s="4"/>
      <c r="H12" s="8"/>
      <c r="I12" s="9"/>
      <c r="J12" s="10" t="s">
        <v>43</v>
      </c>
      <c r="K12" s="10" t="s">
        <v>43</v>
      </c>
      <c r="L12" s="11" t="s">
        <v>46</v>
      </c>
      <c r="M12" s="4"/>
      <c r="N12" s="4"/>
      <c r="O12" s="4"/>
      <c r="P12" s="4"/>
      <c r="Q12" s="4"/>
      <c r="R12" s="4"/>
      <c r="S12" s="4"/>
      <c r="T12" s="4"/>
    </row>
    <row r="13" spans="1:20" x14ac:dyDescent="0.25">
      <c r="A13" s="181" t="s">
        <v>11</v>
      </c>
      <c r="B13" s="4" t="s">
        <v>32</v>
      </c>
      <c r="C13" s="167">
        <v>11</v>
      </c>
      <c r="D13" s="167">
        <v>1</v>
      </c>
      <c r="E13" s="17">
        <f>C13*D13</f>
        <v>11</v>
      </c>
      <c r="F13" s="17">
        <f t="shared" si="0"/>
        <v>0.2</v>
      </c>
      <c r="G13" s="4"/>
      <c r="H13" s="12"/>
      <c r="I13" s="13"/>
      <c r="J13" s="6" t="s">
        <v>0</v>
      </c>
      <c r="K13" s="6" t="s">
        <v>1</v>
      </c>
      <c r="L13" s="14" t="s">
        <v>47</v>
      </c>
      <c r="M13" s="4"/>
      <c r="N13" s="4"/>
      <c r="O13" s="4"/>
      <c r="P13" s="4"/>
      <c r="Q13" s="4"/>
      <c r="R13" s="4"/>
      <c r="S13" s="4"/>
      <c r="T13" s="4"/>
    </row>
    <row r="14" spans="1:20" x14ac:dyDescent="0.25">
      <c r="A14" s="181" t="s">
        <v>12</v>
      </c>
      <c r="B14" s="17" t="s">
        <v>32</v>
      </c>
      <c r="C14" s="4"/>
      <c r="D14" s="4"/>
      <c r="E14" s="167">
        <v>10</v>
      </c>
      <c r="F14" s="17">
        <f t="shared" si="0"/>
        <v>0.18181818181818182</v>
      </c>
      <c r="G14" s="4"/>
      <c r="H14" s="12"/>
      <c r="I14" s="13"/>
      <c r="J14" s="7" t="s">
        <v>44</v>
      </c>
      <c r="K14" s="7" t="s">
        <v>45</v>
      </c>
      <c r="L14" s="15" t="s">
        <v>48</v>
      </c>
      <c r="M14" s="4"/>
      <c r="N14" s="4"/>
      <c r="O14" s="4"/>
      <c r="P14" s="4"/>
      <c r="Q14" s="4"/>
      <c r="R14" s="4"/>
      <c r="S14" s="4"/>
      <c r="T14" s="4"/>
    </row>
    <row r="15" spans="1:20" x14ac:dyDescent="0.25">
      <c r="A15" s="181" t="s">
        <v>102</v>
      </c>
      <c r="B15" s="17" t="s">
        <v>32</v>
      </c>
      <c r="C15" s="4"/>
      <c r="D15" s="4"/>
      <c r="E15" s="179">
        <v>1.53</v>
      </c>
      <c r="F15" s="17">
        <f t="shared" si="0"/>
        <v>2.7818181818181818E-2</v>
      </c>
      <c r="G15" s="4"/>
      <c r="H15" s="187" t="s">
        <v>41</v>
      </c>
      <c r="I15" s="188"/>
      <c r="J15" s="40">
        <v>3.5</v>
      </c>
      <c r="K15" s="43">
        <v>15</v>
      </c>
      <c r="L15" s="46">
        <v>140</v>
      </c>
      <c r="M15" s="4"/>
      <c r="N15" s="4"/>
      <c r="O15" s="4"/>
      <c r="P15" s="4"/>
      <c r="Q15" s="4"/>
      <c r="R15" s="4"/>
      <c r="S15" s="4"/>
      <c r="T15" s="4"/>
    </row>
    <row r="16" spans="1:20" x14ac:dyDescent="0.25">
      <c r="A16" s="181" t="s">
        <v>14</v>
      </c>
      <c r="B16" s="17" t="s">
        <v>32</v>
      </c>
      <c r="C16" s="4"/>
      <c r="D16" s="4"/>
      <c r="E16" s="179">
        <v>2.81</v>
      </c>
      <c r="F16" s="17">
        <f t="shared" si="0"/>
        <v>5.109090909090909E-2</v>
      </c>
      <c r="G16" s="4"/>
      <c r="H16" s="187" t="s">
        <v>40</v>
      </c>
      <c r="I16" s="188"/>
      <c r="J16" s="41">
        <v>5.5</v>
      </c>
      <c r="K16" s="44">
        <v>55</v>
      </c>
      <c r="L16" s="47">
        <v>142.44999999999999</v>
      </c>
      <c r="M16" s="4"/>
      <c r="N16" s="4"/>
      <c r="O16" s="4"/>
      <c r="P16" s="4"/>
      <c r="Q16" s="4"/>
      <c r="R16" s="4"/>
      <c r="S16" s="4"/>
      <c r="T16" s="4"/>
    </row>
    <row r="17" spans="1:20" ht="13.8" thickBot="1" x14ac:dyDescent="0.3">
      <c r="A17" s="181" t="s">
        <v>15</v>
      </c>
      <c r="B17" s="17" t="s">
        <v>32</v>
      </c>
      <c r="C17" s="4"/>
      <c r="D17" s="4"/>
      <c r="E17" s="179">
        <v>3.24</v>
      </c>
      <c r="F17" s="17">
        <f t="shared" ref="F17" si="1">IF(E17&lt;&gt;0,E17/D$5,"")</f>
        <v>5.8909090909090911E-2</v>
      </c>
      <c r="G17" s="4"/>
      <c r="H17" s="189" t="s">
        <v>42</v>
      </c>
      <c r="I17" s="190"/>
      <c r="J17" s="42">
        <v>6.25</v>
      </c>
      <c r="K17" s="45">
        <v>60</v>
      </c>
      <c r="L17" s="48">
        <v>150</v>
      </c>
      <c r="M17" s="4"/>
      <c r="N17" s="4"/>
      <c r="O17" s="4"/>
      <c r="P17" s="4"/>
      <c r="Q17" s="4"/>
      <c r="R17" s="4"/>
      <c r="S17" s="4"/>
      <c r="T17" s="4"/>
    </row>
    <row r="18" spans="1:20" x14ac:dyDescent="0.25">
      <c r="A18" s="181" t="s">
        <v>16</v>
      </c>
      <c r="B18" s="17" t="s">
        <v>32</v>
      </c>
      <c r="C18" s="186">
        <v>5.5E-2</v>
      </c>
      <c r="D18" s="184">
        <f>SUM(E10:E17)/2</f>
        <v>55.739999999999995</v>
      </c>
      <c r="E18" s="17">
        <f>ROUND(C18*D18,2)</f>
        <v>3.07</v>
      </c>
      <c r="F18" s="17">
        <f t="shared" si="0"/>
        <v>5.5818181818181815E-2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25">
      <c r="A19" s="29" t="s">
        <v>17</v>
      </c>
      <c r="B19" s="26"/>
      <c r="C19" s="20"/>
      <c r="D19" s="20"/>
      <c r="E19" s="21">
        <f>SUM(E10:E18)</f>
        <v>114.54999999999998</v>
      </c>
      <c r="F19" s="21">
        <f>SUM(F10:F18)</f>
        <v>2.0827272727272725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5">
      <c r="A20" s="16" t="s">
        <v>18</v>
      </c>
      <c r="B20" s="17"/>
      <c r="C20" s="4"/>
      <c r="D20" s="4"/>
      <c r="E20" s="4"/>
      <c r="F20" s="4"/>
      <c r="G20" s="4"/>
      <c r="H20" s="169" t="s">
        <v>91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181" t="s">
        <v>102</v>
      </c>
      <c r="B21" s="17" t="s">
        <v>32</v>
      </c>
      <c r="C21" s="4"/>
      <c r="D21" s="4"/>
      <c r="E21" s="167">
        <v>3.42</v>
      </c>
      <c r="F21" s="17">
        <f t="shared" ref="F21:F24" si="2">IF(E21&lt;&gt;0,E21/D$5,"")</f>
        <v>6.2181818181818178E-2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25">
      <c r="A22" s="181" t="s">
        <v>14</v>
      </c>
      <c r="B22" s="17" t="s">
        <v>32</v>
      </c>
      <c r="C22" s="4"/>
      <c r="D22" s="4"/>
      <c r="E22" s="167">
        <v>8.7799999999999994</v>
      </c>
      <c r="F22" s="17">
        <f t="shared" si="2"/>
        <v>0.15963636363636363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25">
      <c r="A23" s="181" t="s">
        <v>15</v>
      </c>
      <c r="B23" s="17" t="s">
        <v>32</v>
      </c>
      <c r="C23" s="4"/>
      <c r="D23" s="4"/>
      <c r="E23" s="167">
        <v>3.44</v>
      </c>
      <c r="F23" s="17">
        <f t="shared" si="2"/>
        <v>6.2545454545454543E-2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x14ac:dyDescent="0.25">
      <c r="A24" s="181" t="s">
        <v>19</v>
      </c>
      <c r="B24" s="17" t="s">
        <v>39</v>
      </c>
      <c r="C24" s="179">
        <v>0.11</v>
      </c>
      <c r="D24" s="183">
        <f>D5</f>
        <v>55</v>
      </c>
      <c r="E24" s="17">
        <f>C24*D24</f>
        <v>6.05</v>
      </c>
      <c r="F24" s="17">
        <f t="shared" si="2"/>
        <v>0.11</v>
      </c>
      <c r="G24" s="4"/>
      <c r="H24" s="169" t="s">
        <v>92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25">
      <c r="A25" s="29" t="s">
        <v>20</v>
      </c>
      <c r="B25" s="26"/>
      <c r="C25" s="20"/>
      <c r="D25" s="20"/>
      <c r="E25" s="21">
        <f>SUM(E21:E24)</f>
        <v>21.689999999999998</v>
      </c>
      <c r="F25" s="21">
        <f>SUM(F21:F24)</f>
        <v>0.39436363636363636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25">
      <c r="A26" s="30" t="s">
        <v>21</v>
      </c>
      <c r="B26" s="23"/>
      <c r="C26" s="23"/>
      <c r="D26" s="23"/>
      <c r="E26" s="3">
        <f>E19+E25</f>
        <v>136.23999999999998</v>
      </c>
      <c r="F26" s="205">
        <f>F19+F25</f>
        <v>2.4770909090909088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13.8" thickBot="1" x14ac:dyDescent="0.3">
      <c r="A27" s="78" t="s">
        <v>54</v>
      </c>
      <c r="B27" s="76"/>
      <c r="C27" s="76"/>
      <c r="D27" s="76"/>
      <c r="E27" s="77">
        <f>E7-E26</f>
        <v>166.26000000000002</v>
      </c>
      <c r="F27" s="77">
        <f>F7-F26</f>
        <v>3.0229090909090912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25">
      <c r="A28" s="16" t="s">
        <v>22</v>
      </c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x14ac:dyDescent="0.25">
      <c r="A29" s="181" t="s">
        <v>23</v>
      </c>
      <c r="B29" s="4" t="s">
        <v>32</v>
      </c>
      <c r="C29" s="4"/>
      <c r="D29" s="4"/>
      <c r="E29" s="167">
        <v>19.21</v>
      </c>
      <c r="F29" s="17">
        <f t="shared" ref="F29:F31" si="3">IF(E29&lt;&gt;0,E29/D$5,"")</f>
        <v>0.34927272727272729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x14ac:dyDescent="0.25">
      <c r="A30" s="181" t="s">
        <v>24</v>
      </c>
      <c r="B30" s="4" t="s">
        <v>32</v>
      </c>
      <c r="C30" s="4"/>
      <c r="D30" s="4"/>
      <c r="E30" s="167">
        <v>20</v>
      </c>
      <c r="F30" s="17">
        <f t="shared" si="3"/>
        <v>0.36363636363636365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x14ac:dyDescent="0.25">
      <c r="A31" s="181" t="s">
        <v>25</v>
      </c>
      <c r="B31" s="4" t="s">
        <v>32</v>
      </c>
      <c r="C31" s="4"/>
      <c r="D31" s="4"/>
      <c r="E31" s="167">
        <v>21.4</v>
      </c>
      <c r="F31" s="17">
        <f t="shared" si="3"/>
        <v>0.38909090909090904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x14ac:dyDescent="0.25">
      <c r="A32" s="16" t="s">
        <v>26</v>
      </c>
      <c r="B32" s="4"/>
      <c r="C32" s="4"/>
      <c r="D32" s="4"/>
      <c r="E32" s="18">
        <f>SUM(E29:E31)</f>
        <v>60.61</v>
      </c>
      <c r="F32" s="18">
        <f>SUM(F29:F31)</f>
        <v>1.1019999999999999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x14ac:dyDescent="0.25">
      <c r="A33" s="22" t="s">
        <v>27</v>
      </c>
      <c r="B33" s="23"/>
      <c r="C33" s="23"/>
      <c r="D33" s="23"/>
      <c r="E33" s="24">
        <f>E27-E32</f>
        <v>105.65000000000002</v>
      </c>
      <c r="F33" s="24">
        <f>F27-F32</f>
        <v>1.9209090909090913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x14ac:dyDescent="0.25">
      <c r="A34" s="25" t="s">
        <v>28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x14ac:dyDescent="0.25">
      <c r="A35" s="182" t="s">
        <v>104</v>
      </c>
      <c r="B35" s="20" t="s">
        <v>32</v>
      </c>
      <c r="C35" s="20"/>
      <c r="D35" s="20"/>
      <c r="E35" s="168">
        <v>47.55</v>
      </c>
      <c r="F35" s="17">
        <f>IF(E35&lt;&gt;0,E35/D$5,"")</f>
        <v>0.86454545454545451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x14ac:dyDescent="0.25">
      <c r="A36" s="22" t="s">
        <v>105</v>
      </c>
      <c r="B36" s="23"/>
      <c r="C36" s="23"/>
      <c r="D36" s="23"/>
      <c r="E36" s="24">
        <f>E26+E32+E35</f>
        <v>244.39999999999998</v>
      </c>
      <c r="F36" s="24">
        <f>F26+F32+F35</f>
        <v>4.4436363636363634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x14ac:dyDescent="0.25">
      <c r="A37" s="22" t="s">
        <v>30</v>
      </c>
      <c r="B37" s="23"/>
      <c r="C37" s="23"/>
      <c r="D37" s="23"/>
      <c r="E37" s="24">
        <f>E33-E35</f>
        <v>58.100000000000023</v>
      </c>
      <c r="F37" s="24">
        <f>F33-F35</f>
        <v>1.0563636363636368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x14ac:dyDescent="0.25">
      <c r="A38" s="2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x14ac:dyDescent="0.25">
      <c r="A39" s="2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x14ac:dyDescent="0.25">
      <c r="A40" s="2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x14ac:dyDescent="0.25">
      <c r="A41" s="2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x14ac:dyDescent="0.25">
      <c r="A42" s="2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x14ac:dyDescent="0.25">
      <c r="A43" s="2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x14ac:dyDescent="0.25">
      <c r="A44" s="2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x14ac:dyDescent="0.25">
      <c r="A45" s="2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x14ac:dyDescent="0.25">
      <c r="A46" s="2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x14ac:dyDescent="0.25">
      <c r="A47" s="2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x14ac:dyDescent="0.25">
      <c r="A48" s="16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x14ac:dyDescent="0.25">
      <c r="A49" s="1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x14ac:dyDescent="0.25">
      <c r="A50" s="16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x14ac:dyDescent="0.25">
      <c r="A51" s="16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x14ac:dyDescent="0.25">
      <c r="A52" s="16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x14ac:dyDescent="0.25">
      <c r="H53" s="4"/>
      <c r="I53" s="4"/>
      <c r="J53" s="4"/>
      <c r="K53" s="4"/>
      <c r="L53" s="4"/>
    </row>
    <row r="54" spans="1:20" x14ac:dyDescent="0.25">
      <c r="H54" s="4"/>
      <c r="I54" s="4"/>
      <c r="J54" s="4"/>
      <c r="K54" s="4"/>
      <c r="L54" s="4"/>
    </row>
    <row r="55" spans="1:20" x14ac:dyDescent="0.25">
      <c r="H55" s="4"/>
      <c r="I55" s="4"/>
      <c r="J55" s="4"/>
      <c r="K55" s="4"/>
      <c r="L55" s="4"/>
    </row>
    <row r="56" spans="1:20" x14ac:dyDescent="0.25">
      <c r="H56" s="4"/>
      <c r="I56" s="4"/>
      <c r="J56" s="4"/>
      <c r="K56" s="4"/>
      <c r="L56" s="4"/>
    </row>
    <row r="57" spans="1:20" x14ac:dyDescent="0.25">
      <c r="H57" s="4"/>
      <c r="I57" s="4"/>
      <c r="J57" s="4"/>
      <c r="K57" s="4"/>
      <c r="L57" s="4"/>
    </row>
    <row r="58" spans="1:20" x14ac:dyDescent="0.25">
      <c r="H58" s="4"/>
      <c r="I58" s="4"/>
      <c r="J58" s="4"/>
      <c r="K58" s="4"/>
      <c r="L58" s="4"/>
    </row>
    <row r="59" spans="1:20" x14ac:dyDescent="0.25">
      <c r="H59" s="4"/>
      <c r="I59" s="4"/>
      <c r="J59" s="4"/>
      <c r="K59" s="4"/>
      <c r="L59" s="4"/>
    </row>
    <row r="60" spans="1:20" x14ac:dyDescent="0.25">
      <c r="H60" s="4"/>
      <c r="I60" s="4"/>
      <c r="J60" s="4"/>
      <c r="K60" s="4"/>
      <c r="L60" s="4"/>
    </row>
  </sheetData>
  <sheetProtection algorithmName="SHA-512" hashValue="e8nDbnm8T+08BYQSb6YoGwF9TKQV4rzhhNX4FPPzVEilbSfQtvaVWLXygcSTBYKQ8wrDeLFEhcl9UCLB0XLpuQ==" saltValue="RK3Hzpx6gP3I23F5PsffwQ==" spinCount="100000" sheet="1" objects="1" scenarios="1" selectLockedCells="1"/>
  <mergeCells count="4">
    <mergeCell ref="H15:I15"/>
    <mergeCell ref="H16:I16"/>
    <mergeCell ref="H17:I17"/>
    <mergeCell ref="H6:L7"/>
  </mergeCells>
  <phoneticPr fontId="2" type="noConversion"/>
  <hyperlinks>
    <hyperlink ref="L9" r:id="rId1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1003"/>
  <sheetViews>
    <sheetView workbookViewId="0">
      <selection activeCell="A36" sqref="A36"/>
    </sheetView>
  </sheetViews>
  <sheetFormatPr defaultRowHeight="13.2" x14ac:dyDescent="0.25"/>
  <cols>
    <col min="1" max="1" width="49.44140625" style="1" bestFit="1" customWidth="1"/>
    <col min="2" max="2" width="6.44140625" bestFit="1" customWidth="1"/>
    <col min="3" max="3" width="9.77734375" bestFit="1" customWidth="1"/>
    <col min="11" max="11" width="11.33203125" bestFit="1" customWidth="1"/>
    <col min="13" max="13" width="12.77734375" bestFit="1" customWidth="1"/>
  </cols>
  <sheetData>
    <row r="1" spans="1:20" ht="13.8" thickTop="1" x14ac:dyDescent="0.25">
      <c r="A1" s="49"/>
      <c r="B1" s="50"/>
      <c r="C1" s="50"/>
      <c r="D1" s="50"/>
      <c r="E1" s="51" t="s">
        <v>36</v>
      </c>
      <c r="F1" s="52"/>
      <c r="G1" s="5"/>
      <c r="H1" s="5"/>
      <c r="I1" s="5" t="s">
        <v>43</v>
      </c>
      <c r="J1" s="5" t="s">
        <v>43</v>
      </c>
      <c r="K1" s="5" t="s">
        <v>46</v>
      </c>
      <c r="L1" s="5" t="s">
        <v>46</v>
      </c>
      <c r="M1" s="5" t="s">
        <v>50</v>
      </c>
      <c r="N1" s="5"/>
      <c r="O1" s="52"/>
      <c r="P1" s="52"/>
      <c r="Q1" s="52"/>
      <c r="R1" s="52"/>
      <c r="S1" s="52"/>
      <c r="T1" s="52"/>
    </row>
    <row r="2" spans="1:20" x14ac:dyDescent="0.25">
      <c r="A2" s="53"/>
      <c r="B2" s="54"/>
      <c r="C2" s="2" t="s">
        <v>33</v>
      </c>
      <c r="D2" s="54"/>
      <c r="E2" s="2" t="s">
        <v>37</v>
      </c>
      <c r="F2" s="52"/>
      <c r="G2" s="6"/>
      <c r="H2" s="6" t="s">
        <v>98</v>
      </c>
      <c r="I2" s="6" t="s">
        <v>0</v>
      </c>
      <c r="J2" s="6" t="s">
        <v>1</v>
      </c>
      <c r="K2" s="6" t="s">
        <v>47</v>
      </c>
      <c r="L2" s="6" t="s">
        <v>55</v>
      </c>
      <c r="M2" s="6" t="s">
        <v>51</v>
      </c>
      <c r="N2" s="6" t="str">
        <f>H2</f>
        <v>Random</v>
      </c>
      <c r="O2" s="52"/>
      <c r="P2" s="52"/>
      <c r="Q2" s="52"/>
      <c r="R2" s="52"/>
      <c r="S2" s="52"/>
      <c r="T2" s="52"/>
    </row>
    <row r="3" spans="1:20" x14ac:dyDescent="0.25">
      <c r="A3" s="55"/>
      <c r="B3" s="56" t="s">
        <v>31</v>
      </c>
      <c r="C3" s="56" t="s">
        <v>34</v>
      </c>
      <c r="D3" s="56" t="s">
        <v>35</v>
      </c>
      <c r="E3" s="56" t="s">
        <v>38</v>
      </c>
      <c r="F3" s="52"/>
      <c r="G3" s="7" t="s">
        <v>53</v>
      </c>
      <c r="H3" s="7" t="s">
        <v>99</v>
      </c>
      <c r="I3" s="7" t="s">
        <v>44</v>
      </c>
      <c r="J3" s="7" t="s">
        <v>45</v>
      </c>
      <c r="K3" s="7" t="s">
        <v>48</v>
      </c>
      <c r="L3" s="7" t="s">
        <v>56</v>
      </c>
      <c r="M3" s="7" t="s">
        <v>52</v>
      </c>
      <c r="N3" s="7" t="str">
        <f>H3</f>
        <v>Draw</v>
      </c>
      <c r="O3" s="172"/>
      <c r="P3" s="52"/>
      <c r="Q3" s="52"/>
      <c r="R3" s="52"/>
      <c r="S3" s="52"/>
      <c r="T3" s="52"/>
    </row>
    <row r="4" spans="1:20" x14ac:dyDescent="0.25">
      <c r="A4" s="57" t="s">
        <v>2</v>
      </c>
      <c r="B4" s="52"/>
      <c r="C4" s="52"/>
      <c r="D4" s="52"/>
      <c r="E4" s="52"/>
      <c r="F4" s="52"/>
      <c r="G4">
        <v>1</v>
      </c>
      <c r="H4">
        <f t="shared" ref="H4:H67" si="0">G4/1000</f>
        <v>1E-3</v>
      </c>
      <c r="I4">
        <f>IF(Price!$AB$12&gt;Price!$AB$11,BETAINV(H4,Price!$AB$19,Price!$AB$20,Price!$AB$11,Price!$AB$12),Price!$AB$11)</f>
        <v>3.8922425901499191</v>
      </c>
      <c r="J4">
        <f>IF(Yield!$AB$12&gt;Yield!$AB$11,BETAINV(H4,Yield!$AB$19,Yield!$AB$20,Yield!$AB$11,Yield!$AB$12),Yield!$AB$11)</f>
        <v>22.630576156416495</v>
      </c>
      <c r="K4">
        <f>IF(Costs!$AB$12&gt;Costs!$AB$11,BETAINV(H4,Costs!$AB$19,Costs!$AB$20,Costs!$AB$11,Costs!$AB$12),Costs!$AB$11)</f>
        <v>140.14601721473622</v>
      </c>
      <c r="L4">
        <f t="shared" ref="L4:L67" si="1">I4*J4-K4</f>
        <v>-52.062324859100684</v>
      </c>
      <c r="M4">
        <f t="shared" ref="M4:M67" si="2">L4-$E$32-$E$35</f>
        <v>-160.22232485910069</v>
      </c>
      <c r="N4">
        <f t="shared" ref="N4:N67" si="3">H4</f>
        <v>1E-3</v>
      </c>
      <c r="O4" s="52"/>
      <c r="P4" s="52"/>
      <c r="Q4" s="52"/>
      <c r="R4" s="52"/>
      <c r="S4" s="52"/>
      <c r="T4" s="52"/>
    </row>
    <row r="5" spans="1:20" x14ac:dyDescent="0.25">
      <c r="A5" s="58" t="s">
        <v>3</v>
      </c>
      <c r="B5" s="59" t="s">
        <v>39</v>
      </c>
      <c r="C5" s="59">
        <v>4.5999999999999996</v>
      </c>
      <c r="D5" s="52">
        <v>30</v>
      </c>
      <c r="E5" s="59">
        <f>C5*D5</f>
        <v>138</v>
      </c>
      <c r="F5" s="52"/>
      <c r="G5">
        <v>2</v>
      </c>
      <c r="H5">
        <f t="shared" si="0"/>
        <v>2E-3</v>
      </c>
      <c r="I5">
        <f>IF(Price!$AB$12&gt;Price!$AB$11,BETAINV(H5,Price!$AB$19,Price!$AB$20,Price!$AB$11,Price!$AB$12),Price!$AB$11)</f>
        <v>3.9582629201733823</v>
      </c>
      <c r="J5">
        <f>IF(Yield!$AB$12&gt;Yield!$AB$11,BETAINV(H5,Yield!$AB$19,Yield!$AB$20,Yield!$AB$11,Yield!$AB$12),Yield!$AB$11)</f>
        <v>24.008200358338907</v>
      </c>
      <c r="K5">
        <f>IF(Costs!$AB$12&gt;Costs!$AB$11,BETAINV(H5,Costs!$AB$19,Costs!$AB$20,Costs!$AB$11,Costs!$AB$12),Costs!$AB$11)</f>
        <v>140.19862663949141</v>
      </c>
      <c r="L5">
        <f t="shared" si="1"/>
        <v>-45.167857380985197</v>
      </c>
      <c r="M5">
        <f t="shared" si="2"/>
        <v>-153.32785738098519</v>
      </c>
      <c r="N5">
        <f t="shared" si="3"/>
        <v>2E-3</v>
      </c>
      <c r="O5" s="52"/>
      <c r="P5" s="52"/>
      <c r="Q5" s="52"/>
      <c r="R5" s="52"/>
      <c r="S5" s="52"/>
      <c r="T5" s="52"/>
    </row>
    <row r="6" spans="1:20" x14ac:dyDescent="0.25">
      <c r="A6" s="58" t="s">
        <v>4</v>
      </c>
      <c r="B6" s="59"/>
      <c r="C6" s="52"/>
      <c r="D6" s="52"/>
      <c r="E6" s="52"/>
      <c r="F6" s="52"/>
      <c r="G6">
        <v>3</v>
      </c>
      <c r="H6">
        <f t="shared" si="0"/>
        <v>3.0000000000000001E-3</v>
      </c>
      <c r="I6">
        <f>IF(Price!$AB$12&gt;Price!$AB$11,BETAINV(H6,Price!$AB$19,Price!$AB$20,Price!$AB$11,Price!$AB$12),Price!$AB$11)</f>
        <v>4.0022626506981069</v>
      </c>
      <c r="J6">
        <f>IF(Yield!$AB$12&gt;Yield!$AB$11,BETAINV(H6,Yield!$AB$19,Yield!$AB$20,Yield!$AB$11,Yield!$AB$12),Yield!$AB$11)</f>
        <v>24.929018413552303</v>
      </c>
      <c r="K6">
        <f>IF(Costs!$AB$12&gt;Costs!$AB$11,BETAINV(H6,Costs!$AB$19,Costs!$AB$20,Costs!$AB$11,Costs!$AB$12),Costs!$AB$11)</f>
        <v>140.23803048131001</v>
      </c>
      <c r="L6">
        <f t="shared" si="1"/>
        <v>-40.465551166184255</v>
      </c>
      <c r="M6">
        <f t="shared" si="2"/>
        <v>-148.62555116618427</v>
      </c>
      <c r="N6">
        <f t="shared" si="3"/>
        <v>3.0000000000000001E-3</v>
      </c>
      <c r="O6" s="52"/>
      <c r="P6" s="52"/>
      <c r="Q6" s="52"/>
      <c r="R6" s="52"/>
      <c r="S6" s="52"/>
      <c r="T6" s="52"/>
    </row>
    <row r="7" spans="1:20" x14ac:dyDescent="0.25">
      <c r="A7" s="60" t="s">
        <v>5</v>
      </c>
      <c r="B7" s="61"/>
      <c r="C7" s="62"/>
      <c r="D7" s="62"/>
      <c r="E7" s="63">
        <f>SUM(E5:E6)</f>
        <v>138</v>
      </c>
      <c r="F7" s="52"/>
      <c r="G7">
        <v>4</v>
      </c>
      <c r="H7">
        <f t="shared" si="0"/>
        <v>4.0000000000000001E-3</v>
      </c>
      <c r="I7">
        <f>IF(Price!$AB$12&gt;Price!$AB$11,BETAINV(H7,Price!$AB$19,Price!$AB$20,Price!$AB$11,Price!$AB$12),Price!$AB$11)</f>
        <v>4.0362111639956391</v>
      </c>
      <c r="J7">
        <f>IF(Yield!$AB$12&gt;Yield!$AB$11,BETAINV(H7,Yield!$AB$19,Yield!$AB$20,Yield!$AB$11,Yield!$AB$12),Yield!$AB$11)</f>
        <v>25.64022363598437</v>
      </c>
      <c r="K7">
        <f>IF(Costs!$AB$12&gt;Costs!$AB$11,BETAINV(H7,Costs!$AB$19,Costs!$AB$20,Costs!$AB$11,Costs!$AB$12),Costs!$AB$11)</f>
        <v>140.27079081527833</v>
      </c>
      <c r="L7">
        <f t="shared" si="1"/>
        <v>-36.78143392837336</v>
      </c>
      <c r="M7">
        <f t="shared" si="2"/>
        <v>-144.94143392837336</v>
      </c>
      <c r="N7">
        <f t="shared" si="3"/>
        <v>4.0000000000000001E-3</v>
      </c>
      <c r="O7" s="52"/>
      <c r="P7" s="52"/>
      <c r="Q7" s="52"/>
      <c r="R7" s="52"/>
      <c r="S7" s="52"/>
      <c r="T7" s="52"/>
    </row>
    <row r="8" spans="1:20" x14ac:dyDescent="0.25">
      <c r="A8" s="64" t="s">
        <v>6</v>
      </c>
      <c r="B8" s="59"/>
      <c r="C8" s="52"/>
      <c r="D8" s="52"/>
      <c r="E8" s="52"/>
      <c r="F8" s="52"/>
      <c r="G8">
        <v>5</v>
      </c>
      <c r="H8">
        <f t="shared" si="0"/>
        <v>5.0000000000000001E-3</v>
      </c>
      <c r="I8">
        <f>IF(Price!$AB$12&gt;Price!$AB$11,BETAINV(H8,Price!$AB$19,Price!$AB$20,Price!$AB$11,Price!$AB$12),Price!$AB$11)</f>
        <v>4.0642443086354119</v>
      </c>
      <c r="J8">
        <f>IF(Yield!$AB$12&gt;Yield!$AB$11,BETAINV(H8,Yield!$AB$19,Yield!$AB$20,Yield!$AB$11,Yield!$AB$12),Yield!$AB$11)</f>
        <v>26.227678496982819</v>
      </c>
      <c r="K8">
        <f>IF(Costs!$AB$12&gt;Costs!$AB$11,BETAINV(H8,Costs!$AB$19,Costs!$AB$20,Costs!$AB$11,Costs!$AB$12),Costs!$AB$11)</f>
        <v>140.29938477691985</v>
      </c>
      <c r="L8">
        <f t="shared" si="1"/>
        <v>-33.703691716838051</v>
      </c>
      <c r="M8">
        <f t="shared" si="2"/>
        <v>-141.86369171683805</v>
      </c>
      <c r="N8">
        <f t="shared" si="3"/>
        <v>5.0000000000000001E-3</v>
      </c>
      <c r="O8" s="52"/>
      <c r="P8" s="52"/>
      <c r="Q8" s="52"/>
      <c r="R8" s="52"/>
      <c r="S8" s="52"/>
      <c r="T8" s="52"/>
    </row>
    <row r="9" spans="1:20" x14ac:dyDescent="0.25">
      <c r="A9" s="65" t="s">
        <v>7</v>
      </c>
      <c r="B9" s="59"/>
      <c r="C9" s="52"/>
      <c r="D9" s="52"/>
      <c r="E9" s="52"/>
      <c r="F9" s="52"/>
      <c r="G9">
        <v>6</v>
      </c>
      <c r="H9">
        <f t="shared" si="0"/>
        <v>6.0000000000000001E-3</v>
      </c>
      <c r="I9">
        <f>IF(Price!$AB$12&gt;Price!$AB$11,BETAINV(H9,Price!$AB$19,Price!$AB$20,Price!$AB$11,Price!$AB$12),Price!$AB$11)</f>
        <v>4.0883280116780343</v>
      </c>
      <c r="J9">
        <f>IF(Yield!$AB$12&gt;Yield!$AB$11,BETAINV(H9,Yield!$AB$19,Yield!$AB$20,Yield!$AB$11,Yield!$AB$12),Yield!$AB$11)</f>
        <v>26.732328955960085</v>
      </c>
      <c r="K9">
        <f>IF(Costs!$AB$12&gt;Costs!$AB$11,BETAINV(H9,Costs!$AB$19,Costs!$AB$20,Costs!$AB$11,Costs!$AB$12),Costs!$AB$11)</f>
        <v>140.32506112955659</v>
      </c>
      <c r="L9">
        <f t="shared" si="1"/>
        <v>-31.034531841513157</v>
      </c>
      <c r="M9">
        <f t="shared" si="2"/>
        <v>-139.19453184151314</v>
      </c>
      <c r="N9">
        <f t="shared" si="3"/>
        <v>6.0000000000000001E-3</v>
      </c>
      <c r="O9" s="52"/>
      <c r="P9" s="52"/>
      <c r="Q9" s="52"/>
      <c r="R9" s="52"/>
      <c r="S9" s="52"/>
      <c r="T9" s="52"/>
    </row>
    <row r="10" spans="1:20" x14ac:dyDescent="0.25">
      <c r="A10" s="66" t="s">
        <v>8</v>
      </c>
      <c r="B10" s="59" t="s">
        <v>32</v>
      </c>
      <c r="C10" s="59">
        <v>6.39</v>
      </c>
      <c r="D10" s="59">
        <v>1</v>
      </c>
      <c r="E10" s="59">
        <f>C10*D10</f>
        <v>6.39</v>
      </c>
      <c r="F10" s="52"/>
      <c r="G10">
        <v>7</v>
      </c>
      <c r="H10">
        <f t="shared" si="0"/>
        <v>7.0000000000000001E-3</v>
      </c>
      <c r="I10">
        <f>IF(Price!$AB$12&gt;Price!$AB$11,BETAINV(H10,Price!$AB$19,Price!$AB$20,Price!$AB$11,Price!$AB$12),Price!$AB$11)</f>
        <v>4.109564431748578</v>
      </c>
      <c r="J10">
        <f>IF(Yield!$AB$12&gt;Yield!$AB$11,BETAINV(H10,Yield!$AB$19,Yield!$AB$20,Yield!$AB$11,Yield!$AB$12),Yield!$AB$11)</f>
        <v>27.177184101787773</v>
      </c>
      <c r="K10">
        <f>IF(Costs!$AB$12&gt;Costs!$AB$11,BETAINV(H10,Costs!$AB$19,Costs!$AB$20,Costs!$AB$11,Costs!$AB$12),Costs!$AB$11)</f>
        <v>140.34855202395894</v>
      </c>
      <c r="L10">
        <f t="shared" si="1"/>
        <v>-28.662162884168993</v>
      </c>
      <c r="M10">
        <f t="shared" si="2"/>
        <v>-136.82216288416899</v>
      </c>
      <c r="N10">
        <f t="shared" si="3"/>
        <v>7.0000000000000001E-3</v>
      </c>
      <c r="O10" s="52"/>
      <c r="P10" s="52"/>
      <c r="Q10" s="52"/>
      <c r="R10" s="52"/>
      <c r="S10" s="52"/>
      <c r="T10" s="52"/>
    </row>
    <row r="11" spans="1:20" x14ac:dyDescent="0.25">
      <c r="A11" s="66" t="s">
        <v>9</v>
      </c>
      <c r="B11" s="59" t="s">
        <v>32</v>
      </c>
      <c r="C11" s="59">
        <v>31.76</v>
      </c>
      <c r="D11" s="59">
        <v>1</v>
      </c>
      <c r="E11" s="59">
        <f>C11*D11</f>
        <v>31.76</v>
      </c>
      <c r="F11" s="52"/>
      <c r="G11">
        <v>8</v>
      </c>
      <c r="H11">
        <f t="shared" si="0"/>
        <v>8.0000000000000002E-3</v>
      </c>
      <c r="I11">
        <f>IF(Price!$AB$12&gt;Price!$AB$11,BETAINV(H11,Price!$AB$19,Price!$AB$20,Price!$AB$11,Price!$AB$12),Price!$AB$11)</f>
        <v>4.128638704162606</v>
      </c>
      <c r="J11">
        <f>IF(Yield!$AB$12&gt;Yield!$AB$11,BETAINV(H11,Yield!$AB$19,Yield!$AB$20,Yield!$AB$11,Yield!$AB$12),Yield!$AB$11)</f>
        <v>27.576572886453267</v>
      </c>
      <c r="K11">
        <f>IF(Costs!$AB$12&gt;Costs!$AB$11,BETAINV(H11,Costs!$AB$19,Costs!$AB$20,Costs!$AB$11,Costs!$AB$12),Costs!$AB$11)</f>
        <v>140.37032943527984</v>
      </c>
      <c r="L11">
        <f t="shared" si="1"/>
        <v>-26.516623288107766</v>
      </c>
      <c r="M11">
        <f t="shared" si="2"/>
        <v>-134.67662328810775</v>
      </c>
      <c r="N11">
        <f t="shared" si="3"/>
        <v>8.0000000000000002E-3</v>
      </c>
      <c r="O11" s="52"/>
      <c r="P11" s="52"/>
      <c r="Q11" s="52"/>
      <c r="R11" s="52"/>
      <c r="S11" s="52"/>
      <c r="T11" s="52"/>
    </row>
    <row r="12" spans="1:20" x14ac:dyDescent="0.25">
      <c r="A12" s="66" t="s">
        <v>10</v>
      </c>
      <c r="B12" s="52" t="s">
        <v>32</v>
      </c>
      <c r="C12" s="59">
        <v>6.37</v>
      </c>
      <c r="D12" s="59">
        <v>1</v>
      </c>
      <c r="E12" s="59">
        <f>C12*D12</f>
        <v>6.37</v>
      </c>
      <c r="F12" s="52"/>
      <c r="G12">
        <v>9</v>
      </c>
      <c r="H12">
        <f t="shared" si="0"/>
        <v>8.9999999999999993E-3</v>
      </c>
      <c r="I12">
        <f>IF(Price!$AB$12&gt;Price!$AB$11,BETAINV(H12,Price!$AB$19,Price!$AB$20,Price!$AB$11,Price!$AB$12),Price!$AB$11)</f>
        <v>4.1460082177036242</v>
      </c>
      <c r="J12">
        <f>IF(Yield!$AB$12&gt;Yield!$AB$11,BETAINV(H12,Yield!$AB$19,Yield!$AB$20,Yield!$AB$11,Yield!$AB$12),Yield!$AB$11)</f>
        <v>27.940075098134834</v>
      </c>
      <c r="K12">
        <f>IF(Costs!$AB$12&gt;Costs!$AB$11,BETAINV(H12,Costs!$AB$19,Costs!$AB$20,Costs!$AB$11,Costs!$AB$12),Costs!$AB$11)</f>
        <v>140.39071825937359</v>
      </c>
      <c r="L12">
        <f t="shared" si="1"/>
        <v>-24.550937299250165</v>
      </c>
      <c r="M12">
        <f t="shared" si="2"/>
        <v>-132.71093729925016</v>
      </c>
      <c r="N12">
        <f t="shared" si="3"/>
        <v>8.9999999999999993E-3</v>
      </c>
      <c r="O12" s="52"/>
      <c r="P12" s="52"/>
      <c r="Q12" s="52"/>
      <c r="R12" s="52"/>
      <c r="S12" s="52"/>
      <c r="T12" s="52"/>
    </row>
    <row r="13" spans="1:20" x14ac:dyDescent="0.25">
      <c r="A13" s="66" t="s">
        <v>11</v>
      </c>
      <c r="B13" s="52" t="s">
        <v>32</v>
      </c>
      <c r="C13" s="59">
        <v>4</v>
      </c>
      <c r="D13" s="59">
        <v>1</v>
      </c>
      <c r="E13" s="59">
        <f>C13*D13</f>
        <v>4</v>
      </c>
      <c r="F13" s="52"/>
      <c r="G13">
        <v>10</v>
      </c>
      <c r="H13">
        <f t="shared" si="0"/>
        <v>0.01</v>
      </c>
      <c r="I13">
        <f>IF(Price!$AB$12&gt;Price!$AB$11,BETAINV(H13,Price!$AB$19,Price!$AB$20,Price!$AB$11,Price!$AB$12),Price!$AB$11)</f>
        <v>4.1619947528004184</v>
      </c>
      <c r="J13">
        <f>IF(Yield!$AB$12&gt;Yield!$AB$11,BETAINV(H13,Yield!$AB$19,Yield!$AB$20,Yield!$AB$11,Yield!$AB$12),Yield!$AB$11)</f>
        <v>28.274438439761003</v>
      </c>
      <c r="K13">
        <f>IF(Costs!$AB$12&gt;Costs!$AB$11,BETAINV(H13,Costs!$AB$19,Costs!$AB$20,Costs!$AB$11,Costs!$AB$12),Costs!$AB$11)</f>
        <v>140.40995321264549</v>
      </c>
      <c r="L13">
        <f t="shared" si="1"/>
        <v>-22.731888787981745</v>
      </c>
      <c r="M13">
        <f t="shared" si="2"/>
        <v>-130.89188878798174</v>
      </c>
      <c r="N13">
        <f t="shared" si="3"/>
        <v>0.01</v>
      </c>
      <c r="O13" s="52"/>
      <c r="P13" s="52"/>
      <c r="Q13" s="52"/>
      <c r="R13" s="52"/>
      <c r="S13" s="52"/>
      <c r="T13" s="52"/>
    </row>
    <row r="14" spans="1:20" x14ac:dyDescent="0.25">
      <c r="A14" s="66" t="s">
        <v>12</v>
      </c>
      <c r="B14" s="59" t="s">
        <v>32</v>
      </c>
      <c r="C14" s="52"/>
      <c r="D14" s="52"/>
      <c r="E14" s="52">
        <v>7.85</v>
      </c>
      <c r="F14" s="52"/>
      <c r="G14">
        <v>11</v>
      </c>
      <c r="H14">
        <f t="shared" si="0"/>
        <v>1.0999999999999999E-2</v>
      </c>
      <c r="I14">
        <f>IF(Price!$AB$12&gt;Price!$AB$11,BETAINV(H14,Price!$AB$19,Price!$AB$20,Price!$AB$11,Price!$AB$12),Price!$AB$11)</f>
        <v>4.17683398048203</v>
      </c>
      <c r="J14">
        <f>IF(Yield!$AB$12&gt;Yield!$AB$11,BETAINV(H14,Yield!$AB$19,Yield!$AB$20,Yield!$AB$11,Yield!$AB$12),Yield!$AB$11)</f>
        <v>28.584609996237184</v>
      </c>
      <c r="K14">
        <f>IF(Costs!$AB$12&gt;Costs!$AB$11,BETAINV(H14,Costs!$AB$19,Costs!$AB$20,Costs!$AB$11,Costs!$AB$12),Costs!$AB$11)</f>
        <v>140.42821027113939</v>
      </c>
      <c r="L14">
        <f t="shared" si="1"/>
        <v>-21.035039920029604</v>
      </c>
      <c r="M14">
        <f t="shared" si="2"/>
        <v>-129.19503992002961</v>
      </c>
      <c r="N14">
        <f t="shared" si="3"/>
        <v>1.0999999999999999E-2</v>
      </c>
      <c r="O14" s="52"/>
      <c r="P14" s="52"/>
      <c r="Q14" s="52"/>
      <c r="R14" s="52"/>
      <c r="S14" s="52"/>
      <c r="T14" s="52"/>
    </row>
    <row r="15" spans="1:20" x14ac:dyDescent="0.25">
      <c r="A15" s="66" t="s">
        <v>13</v>
      </c>
      <c r="B15" s="59" t="s">
        <v>32</v>
      </c>
      <c r="C15" s="52"/>
      <c r="D15" s="52"/>
      <c r="E15" s="52">
        <v>10.84</v>
      </c>
      <c r="F15" s="52"/>
      <c r="G15">
        <v>12</v>
      </c>
      <c r="H15">
        <f t="shared" si="0"/>
        <v>1.2E-2</v>
      </c>
      <c r="I15">
        <f>IF(Price!$AB$12&gt;Price!$AB$11,BETAINV(H15,Price!$AB$19,Price!$AB$20,Price!$AB$11,Price!$AB$12),Price!$AB$11)</f>
        <v>4.1907040987822377</v>
      </c>
      <c r="J15">
        <f>IF(Yield!$AB$12&gt;Yield!$AB$11,BETAINV(H15,Yield!$AB$19,Yield!$AB$20,Yield!$AB$11,Yield!$AB$12),Yield!$AB$11)</f>
        <v>28.874333733829772</v>
      </c>
      <c r="K15">
        <f>IF(Costs!$AB$12&gt;Costs!$AB$11,BETAINV(H15,Costs!$AB$19,Costs!$AB$20,Costs!$AB$11,Costs!$AB$12),Costs!$AB$11)</f>
        <v>140.44562531052475</v>
      </c>
      <c r="L15">
        <f t="shared" si="1"/>
        <v>-19.441836582558082</v>
      </c>
      <c r="M15">
        <f t="shared" si="2"/>
        <v>-127.60183658255808</v>
      </c>
      <c r="N15">
        <f t="shared" si="3"/>
        <v>1.2E-2</v>
      </c>
      <c r="O15" s="52"/>
      <c r="P15" s="52"/>
      <c r="Q15" s="52"/>
      <c r="R15" s="52"/>
      <c r="S15" s="52"/>
      <c r="T15" s="52"/>
    </row>
    <row r="16" spans="1:20" x14ac:dyDescent="0.25">
      <c r="A16" s="66" t="s">
        <v>14</v>
      </c>
      <c r="B16" s="59" t="s">
        <v>32</v>
      </c>
      <c r="C16" s="52"/>
      <c r="D16" s="52"/>
      <c r="E16" s="52">
        <v>8.24</v>
      </c>
      <c r="F16" s="52"/>
      <c r="G16">
        <v>13</v>
      </c>
      <c r="H16">
        <f t="shared" si="0"/>
        <v>1.2999999999999999E-2</v>
      </c>
      <c r="I16">
        <f>IF(Price!$AB$12&gt;Price!$AB$11,BETAINV(H16,Price!$AB$19,Price!$AB$20,Price!$AB$11,Price!$AB$12),Price!$AB$11)</f>
        <v>4.2037433868143363</v>
      </c>
      <c r="J16">
        <f>IF(Yield!$AB$12&gt;Yield!$AB$11,BETAINV(H16,Yield!$AB$19,Yield!$AB$20,Yield!$AB$11,Yield!$AB$12),Yield!$AB$11)</f>
        <v>29.146517175181494</v>
      </c>
      <c r="K16">
        <f>IF(Costs!$AB$12&gt;Costs!$AB$11,BETAINV(H16,Costs!$AB$19,Costs!$AB$20,Costs!$AB$11,Costs!$AB$12),Costs!$AB$11)</f>
        <v>140.46230578413127</v>
      </c>
      <c r="L16">
        <f t="shared" si="1"/>
        <v>-17.937826960291602</v>
      </c>
      <c r="M16">
        <f t="shared" si="2"/>
        <v>-126.0978269602916</v>
      </c>
      <c r="N16">
        <f t="shared" si="3"/>
        <v>1.2999999999999999E-2</v>
      </c>
      <c r="O16" s="52"/>
      <c r="P16" s="52"/>
      <c r="Q16" s="52"/>
      <c r="R16" s="52"/>
      <c r="S16" s="52"/>
      <c r="T16" s="52"/>
    </row>
    <row r="17" spans="1:20" x14ac:dyDescent="0.25">
      <c r="A17" s="66" t="s">
        <v>15</v>
      </c>
      <c r="B17" s="59" t="s">
        <v>32</v>
      </c>
      <c r="C17" s="52"/>
      <c r="D17" s="52"/>
      <c r="E17" s="52">
        <v>2.23</v>
      </c>
      <c r="F17" s="52"/>
      <c r="G17">
        <v>14</v>
      </c>
      <c r="H17">
        <f t="shared" si="0"/>
        <v>1.4E-2</v>
      </c>
      <c r="I17">
        <f>IF(Price!$AB$12&gt;Price!$AB$11,BETAINV(H17,Price!$AB$19,Price!$AB$20,Price!$AB$11,Price!$AB$12),Price!$AB$11)</f>
        <v>4.216061478420583</v>
      </c>
      <c r="J17">
        <f>IF(Yield!$AB$12&gt;Yield!$AB$11,BETAINV(H17,Yield!$AB$19,Yield!$AB$20,Yield!$AB$11,Yield!$AB$12),Yield!$AB$11)</f>
        <v>29.403467117714655</v>
      </c>
      <c r="K17">
        <f>IF(Costs!$AB$12&gt;Costs!$AB$11,BETAINV(H17,Costs!$AB$19,Costs!$AB$20,Costs!$AB$11,Costs!$AB$12),Costs!$AB$11)</f>
        <v>140.47833837146706</v>
      </c>
      <c r="L17">
        <f t="shared" si="1"/>
        <v>-16.511513324464019</v>
      </c>
      <c r="M17">
        <f t="shared" si="2"/>
        <v>-124.67151332446402</v>
      </c>
      <c r="N17">
        <f t="shared" si="3"/>
        <v>1.4E-2</v>
      </c>
      <c r="O17" s="52"/>
      <c r="P17" s="52"/>
      <c r="Q17" s="52"/>
      <c r="R17" s="52"/>
      <c r="S17" s="52"/>
      <c r="T17" s="52"/>
    </row>
    <row r="18" spans="1:20" x14ac:dyDescent="0.25">
      <c r="A18" s="66" t="s">
        <v>16</v>
      </c>
      <c r="B18" s="59" t="s">
        <v>32</v>
      </c>
      <c r="C18" s="67">
        <v>7.0000000000000007E-2</v>
      </c>
      <c r="D18" s="59">
        <f>SUM(E10:E17)/2</f>
        <v>38.839999999999996</v>
      </c>
      <c r="E18" s="59">
        <f>ROUND(C18*D18,2)</f>
        <v>2.72</v>
      </c>
      <c r="F18" s="52"/>
      <c r="G18">
        <v>15</v>
      </c>
      <c r="H18">
        <f t="shared" si="0"/>
        <v>1.4999999999999999E-2</v>
      </c>
      <c r="I18">
        <f>IF(Price!$AB$12&gt;Price!$AB$11,BETAINV(H18,Price!$AB$19,Price!$AB$20,Price!$AB$11,Price!$AB$12),Price!$AB$11)</f>
        <v>4.2277468853495312</v>
      </c>
      <c r="J18">
        <f>IF(Yield!$AB$12&gt;Yield!$AB$11,BETAINV(H18,Yield!$AB$19,Yield!$AB$20,Yield!$AB$11,Yield!$AB$12),Yield!$AB$11)</f>
        <v>29.64704707127607</v>
      </c>
      <c r="K18">
        <f>IF(Costs!$AB$12&gt;Costs!$AB$11,BETAINV(H18,Costs!$AB$19,Costs!$AB$20,Costs!$AB$11,Costs!$AB$12),Costs!$AB$11)</f>
        <v>140.49379417418081</v>
      </c>
      <c r="L18">
        <f t="shared" si="1"/>
        <v>-15.153583258782461</v>
      </c>
      <c r="M18">
        <f t="shared" si="2"/>
        <v>-123.31358325878246</v>
      </c>
      <c r="N18">
        <f t="shared" si="3"/>
        <v>1.4999999999999999E-2</v>
      </c>
      <c r="O18" s="52"/>
      <c r="P18" s="52"/>
      <c r="Q18" s="52"/>
      <c r="R18" s="52"/>
      <c r="S18" s="52"/>
      <c r="T18" s="52"/>
    </row>
    <row r="19" spans="1:20" x14ac:dyDescent="0.25">
      <c r="A19" s="68" t="s">
        <v>17</v>
      </c>
      <c r="B19" s="61"/>
      <c r="C19" s="62"/>
      <c r="D19" s="62"/>
      <c r="E19" s="63">
        <f>SUM(E10:E18)</f>
        <v>80.399999999999991</v>
      </c>
      <c r="F19" s="52"/>
      <c r="G19">
        <v>16</v>
      </c>
      <c r="H19">
        <f t="shared" si="0"/>
        <v>1.6E-2</v>
      </c>
      <c r="I19">
        <f>IF(Price!$AB$12&gt;Price!$AB$11,BETAINV(H19,Price!$AB$19,Price!$AB$20,Price!$AB$11,Price!$AB$12),Price!$AB$11)</f>
        <v>4.2388721816233783</v>
      </c>
      <c r="J19">
        <f>IF(Yield!$AB$12&gt;Yield!$AB$11,BETAINV(H19,Yield!$AB$19,Yield!$AB$20,Yield!$AB$11,Yield!$AB$12),Yield!$AB$11)</f>
        <v>29.878785836321185</v>
      </c>
      <c r="K19">
        <f>IF(Costs!$AB$12&gt;Costs!$AB$11,BETAINV(H19,Costs!$AB$19,Costs!$AB$20,Costs!$AB$11,Costs!$AB$12),Costs!$AB$11)</f>
        <v>140.50873235582057</v>
      </c>
      <c r="L19">
        <f t="shared" si="1"/>
        <v>-13.856378253556088</v>
      </c>
      <c r="M19">
        <f t="shared" si="2"/>
        <v>-122.01637825355608</v>
      </c>
      <c r="N19">
        <f t="shared" si="3"/>
        <v>1.6E-2</v>
      </c>
      <c r="O19" s="52"/>
      <c r="P19" s="52"/>
      <c r="Q19" s="52"/>
      <c r="R19" s="52"/>
      <c r="S19" s="52"/>
      <c r="T19" s="52"/>
    </row>
    <row r="20" spans="1:20" x14ac:dyDescent="0.25">
      <c r="A20" s="65" t="s">
        <v>18</v>
      </c>
      <c r="B20" s="59"/>
      <c r="C20" s="52"/>
      <c r="D20" s="52"/>
      <c r="E20" s="52"/>
      <c r="F20" s="52"/>
      <c r="G20">
        <v>17</v>
      </c>
      <c r="H20">
        <f t="shared" si="0"/>
        <v>1.7000000000000001E-2</v>
      </c>
      <c r="I20">
        <f>IF(Price!$AB$12&gt;Price!$AB$11,BETAINV(H20,Price!$AB$19,Price!$AB$20,Price!$AB$11,Price!$AB$12),Price!$AB$11)</f>
        <v>4.249497675238775</v>
      </c>
      <c r="J20">
        <f>IF(Yield!$AB$12&gt;Yield!$AB$11,BETAINV(H20,Yield!$AB$19,Yield!$AB$20,Yield!$AB$11,Yield!$AB$12),Yield!$AB$11)</f>
        <v>30.09995445614387</v>
      </c>
      <c r="K20">
        <f>IF(Costs!$AB$12&gt;Costs!$AB$11,BETAINV(H20,Costs!$AB$19,Costs!$AB$20,Costs!$AB$11,Costs!$AB$12),Costs!$AB$11)</f>
        <v>140.52320275890369</v>
      </c>
      <c r="L20">
        <f t="shared" si="1"/>
        <v>-12.61351627272731</v>
      </c>
      <c r="M20">
        <f t="shared" si="2"/>
        <v>-120.77351627272731</v>
      </c>
      <c r="N20">
        <f t="shared" si="3"/>
        <v>1.7000000000000001E-2</v>
      </c>
      <c r="O20" s="52"/>
      <c r="P20" s="52"/>
      <c r="Q20" s="52"/>
      <c r="R20" s="52"/>
      <c r="S20" s="52"/>
      <c r="T20" s="52"/>
    </row>
    <row r="21" spans="1:20" x14ac:dyDescent="0.25">
      <c r="A21" s="66" t="s">
        <v>13</v>
      </c>
      <c r="B21" s="59" t="s">
        <v>32</v>
      </c>
      <c r="C21" s="52"/>
      <c r="D21" s="52"/>
      <c r="E21" s="52">
        <v>4.83</v>
      </c>
      <c r="F21" s="52"/>
      <c r="G21">
        <v>18</v>
      </c>
      <c r="H21">
        <f t="shared" si="0"/>
        <v>1.7999999999999999E-2</v>
      </c>
      <c r="I21">
        <f>IF(Price!$AB$12&gt;Price!$AB$11,BETAINV(H21,Price!$AB$19,Price!$AB$20,Price!$AB$11,Price!$AB$12),Price!$AB$11)</f>
        <v>4.259674070564385</v>
      </c>
      <c r="J21">
        <f>IF(Yield!$AB$12&gt;Yield!$AB$11,BETAINV(H21,Yield!$AB$19,Yield!$AB$20,Yield!$AB$11,Yield!$AB$12),Yield!$AB$11)</f>
        <v>30.311622051873893</v>
      </c>
      <c r="K21">
        <f>IF(Costs!$AB$12&gt;Costs!$AB$11,BETAINV(H21,Costs!$AB$19,Costs!$AB$20,Costs!$AB$11,Costs!$AB$12),Costs!$AB$11)</f>
        <v>140.53724782946259</v>
      </c>
      <c r="L21">
        <f t="shared" si="1"/>
        <v>-11.419617338347734</v>
      </c>
      <c r="M21">
        <f t="shared" si="2"/>
        <v>-119.57961733834773</v>
      </c>
      <c r="N21">
        <f t="shared" si="3"/>
        <v>1.7999999999999999E-2</v>
      </c>
      <c r="O21" s="52"/>
      <c r="P21" s="52"/>
      <c r="Q21" s="52"/>
      <c r="R21" s="52"/>
      <c r="S21" s="52"/>
      <c r="T21" s="52"/>
    </row>
    <row r="22" spans="1:20" x14ac:dyDescent="0.25">
      <c r="A22" s="66" t="s">
        <v>14</v>
      </c>
      <c r="B22" s="59" t="s">
        <v>32</v>
      </c>
      <c r="C22" s="52"/>
      <c r="D22" s="52"/>
      <c r="E22" s="52">
        <v>7.88</v>
      </c>
      <c r="F22" s="52"/>
      <c r="G22">
        <v>19</v>
      </c>
      <c r="H22">
        <f t="shared" si="0"/>
        <v>1.9E-2</v>
      </c>
      <c r="I22">
        <f>IF(Price!$AB$12&gt;Price!$AB$11,BETAINV(H22,Price!$AB$19,Price!$AB$20,Price!$AB$11,Price!$AB$12),Price!$AB$11)</f>
        <v>4.2694444389097024</v>
      </c>
      <c r="J22">
        <f>IF(Yield!$AB$12&gt;Yield!$AB$11,BETAINV(H22,Yield!$AB$19,Yield!$AB$20,Yield!$AB$11,Yield!$AB$12),Yield!$AB$11)</f>
        <v>30.51469717303145</v>
      </c>
      <c r="K22">
        <f>IF(Costs!$AB$12&gt;Costs!$AB$11,BETAINV(H22,Costs!$AB$19,Costs!$AB$20,Costs!$AB$11,Costs!$AB$12),Costs!$AB$11)</f>
        <v>140.55090406032957</v>
      </c>
      <c r="L22">
        <f t="shared" si="1"/>
        <v>-10.270099909916837</v>
      </c>
      <c r="M22">
        <f t="shared" si="2"/>
        <v>-118.43009990991683</v>
      </c>
      <c r="N22">
        <f t="shared" si="3"/>
        <v>1.9E-2</v>
      </c>
      <c r="O22" s="52"/>
      <c r="P22" s="52"/>
      <c r="Q22" s="52"/>
      <c r="R22" s="52"/>
      <c r="S22" s="52"/>
      <c r="T22" s="52"/>
    </row>
    <row r="23" spans="1:20" x14ac:dyDescent="0.25">
      <c r="A23" s="66" t="s">
        <v>15</v>
      </c>
      <c r="B23" s="59" t="s">
        <v>32</v>
      </c>
      <c r="C23" s="52"/>
      <c r="D23" s="52"/>
      <c r="E23" s="52">
        <v>1.48</v>
      </c>
      <c r="F23" s="52"/>
      <c r="G23">
        <v>20</v>
      </c>
      <c r="H23">
        <f t="shared" si="0"/>
        <v>0.02</v>
      </c>
      <c r="I23">
        <f>IF(Price!$AB$12&gt;Price!$AB$11,BETAINV(H23,Price!$AB$19,Price!$AB$20,Price!$AB$11,Price!$AB$12),Price!$AB$11)</f>
        <v>4.2788457035873044</v>
      </c>
      <c r="J23">
        <f>IF(Yield!$AB$12&gt;Yield!$AB$11,BETAINV(H23,Yield!$AB$19,Yield!$AB$20,Yield!$AB$11,Yield!$AB$12),Yield!$AB$11)</f>
        <v>30.709958977099244</v>
      </c>
      <c r="K23">
        <f>IF(Costs!$AB$12&gt;Costs!$AB$11,BETAINV(H23,Costs!$AB$19,Costs!$AB$20,Costs!$AB$11,Costs!$AB$12),Costs!$AB$11)</f>
        <v>140.56420309231544</v>
      </c>
      <c r="L23">
        <f t="shared" si="1"/>
        <v>-9.1610270658119646</v>
      </c>
      <c r="M23">
        <f t="shared" si="2"/>
        <v>-117.32102706581196</v>
      </c>
      <c r="N23">
        <f t="shared" si="3"/>
        <v>0.02</v>
      </c>
      <c r="O23" s="52"/>
      <c r="P23" s="52"/>
      <c r="Q23" s="52"/>
      <c r="R23" s="52"/>
      <c r="S23" s="52"/>
      <c r="T23" s="52"/>
    </row>
    <row r="24" spans="1:20" x14ac:dyDescent="0.25">
      <c r="A24" s="66" t="s">
        <v>19</v>
      </c>
      <c r="B24" s="59" t="s">
        <v>39</v>
      </c>
      <c r="C24" s="52">
        <v>0.14000000000000001</v>
      </c>
      <c r="D24" s="52">
        <f>D5</f>
        <v>30</v>
      </c>
      <c r="E24" s="59">
        <f>C24*D24</f>
        <v>4.2</v>
      </c>
      <c r="F24" s="52"/>
      <c r="G24">
        <v>21</v>
      </c>
      <c r="H24">
        <f t="shared" si="0"/>
        <v>2.1000000000000001E-2</v>
      </c>
      <c r="I24">
        <f>IF(Price!$AB$12&gt;Price!$AB$11,BETAINV(H24,Price!$AB$19,Price!$AB$20,Price!$AB$11,Price!$AB$12),Price!$AB$11)</f>
        <v>4.2879097771195402</v>
      </c>
      <c r="J24">
        <f>IF(Yield!$AB$12&gt;Yield!$AB$11,BETAINV(H24,Yield!$AB$19,Yield!$AB$20,Yield!$AB$11,Yield!$AB$12),Yield!$AB$11)</f>
        <v>30.898081117690644</v>
      </c>
      <c r="K24">
        <f>IF(Costs!$AB$12&gt;Costs!$AB$11,BETAINV(H24,Costs!$AB$19,Costs!$AB$20,Costs!$AB$11,Costs!$AB$12),Costs!$AB$11)</f>
        <v>140.57717256729782</v>
      </c>
      <c r="L24">
        <f t="shared" si="1"/>
        <v>-8.0889884485194443</v>
      </c>
      <c r="M24">
        <f t="shared" si="2"/>
        <v>-116.24898844851944</v>
      </c>
      <c r="N24">
        <f t="shared" si="3"/>
        <v>2.1000000000000001E-2</v>
      </c>
      <c r="O24" s="52"/>
      <c r="P24" s="52"/>
      <c r="Q24" s="52"/>
      <c r="R24" s="52"/>
      <c r="S24" s="52"/>
      <c r="T24" s="52"/>
    </row>
    <row r="25" spans="1:20" x14ac:dyDescent="0.25">
      <c r="A25" s="68" t="s">
        <v>20</v>
      </c>
      <c r="B25" s="61"/>
      <c r="C25" s="62"/>
      <c r="D25" s="62"/>
      <c r="E25" s="69">
        <f>SUM(E21:E24)</f>
        <v>18.39</v>
      </c>
      <c r="F25" s="52"/>
      <c r="G25">
        <v>22</v>
      </c>
      <c r="H25">
        <f t="shared" si="0"/>
        <v>2.1999999999999999E-2</v>
      </c>
      <c r="I25">
        <f>IF(Price!$AB$12&gt;Price!$AB$11,BETAINV(H25,Price!$AB$19,Price!$AB$20,Price!$AB$11,Price!$AB$12),Price!$AB$11)</f>
        <v>4.2966644445797799</v>
      </c>
      <c r="J25">
        <f>IF(Yield!$AB$12&gt;Yield!$AB$11,BETAINV(H25,Yield!$AB$19,Yield!$AB$20,Yield!$AB$11,Yield!$AB$12),Yield!$AB$11)</f>
        <v>31.079650308662824</v>
      </c>
      <c r="K25">
        <f>IF(Costs!$AB$12&gt;Costs!$AB$11,BETAINV(H25,Costs!$AB$19,Costs!$AB$20,Costs!$AB$11,Costs!$AB$12),Costs!$AB$11)</f>
        <v>140.58983679817871</v>
      </c>
      <c r="L25">
        <f t="shared" si="1"/>
        <v>-7.0510083669741732</v>
      </c>
      <c r="M25">
        <f t="shared" si="2"/>
        <v>-115.21100836697417</v>
      </c>
      <c r="N25">
        <f t="shared" si="3"/>
        <v>2.1999999999999999E-2</v>
      </c>
      <c r="O25" s="52"/>
      <c r="P25" s="52"/>
      <c r="Q25" s="52"/>
      <c r="R25" s="52"/>
      <c r="S25" s="52"/>
      <c r="T25" s="52"/>
    </row>
    <row r="26" spans="1:20" x14ac:dyDescent="0.25">
      <c r="A26" s="70" t="s">
        <v>21</v>
      </c>
      <c r="B26" s="71"/>
      <c r="C26" s="71"/>
      <c r="D26" s="71"/>
      <c r="E26" s="72">
        <v>98.79</v>
      </c>
      <c r="F26" s="52"/>
      <c r="G26">
        <v>23</v>
      </c>
      <c r="H26">
        <f t="shared" si="0"/>
        <v>2.3E-2</v>
      </c>
      <c r="I26">
        <f>IF(Price!$AB$12&gt;Price!$AB$11,BETAINV(H26,Price!$AB$19,Price!$AB$20,Price!$AB$11,Price!$AB$12),Price!$AB$11)</f>
        <v>4.3051340585844526</v>
      </c>
      <c r="J26">
        <f>IF(Yield!$AB$12&gt;Yield!$AB$11,BETAINV(H26,Yield!$AB$19,Yield!$AB$20,Yield!$AB$11,Yield!$AB$12),Yield!$AB$11)</f>
        <v>31.255180936258917</v>
      </c>
      <c r="K26">
        <f>IF(Costs!$AB$12&gt;Costs!$AB$11,BETAINV(H26,Costs!$AB$19,Costs!$AB$20,Costs!$AB$11,Costs!$AB$12),Costs!$AB$11)</f>
        <v>140.60221730150144</v>
      </c>
      <c r="L26">
        <f t="shared" si="1"/>
        <v>-6.0444733455936728</v>
      </c>
      <c r="M26">
        <f t="shared" si="2"/>
        <v>-114.20447334559367</v>
      </c>
      <c r="N26">
        <f t="shared" si="3"/>
        <v>2.3E-2</v>
      </c>
      <c r="O26" s="52"/>
      <c r="P26" s="52"/>
      <c r="Q26" s="52"/>
      <c r="R26" s="52"/>
      <c r="S26" s="52"/>
      <c r="T26" s="52"/>
    </row>
    <row r="27" spans="1:20" ht="13.8" thickBot="1" x14ac:dyDescent="0.3">
      <c r="A27" s="79" t="s">
        <v>54</v>
      </c>
      <c r="B27" s="80"/>
      <c r="C27" s="80"/>
      <c r="D27" s="80"/>
      <c r="E27" s="81">
        <f>E7-E26</f>
        <v>39.209999999999994</v>
      </c>
      <c r="F27" s="52"/>
      <c r="G27">
        <v>24</v>
      </c>
      <c r="H27">
        <f t="shared" si="0"/>
        <v>2.4E-2</v>
      </c>
      <c r="I27">
        <f>IF(Price!$AB$12&gt;Price!$AB$11,BETAINV(H27,Price!$AB$19,Price!$AB$20,Price!$AB$11,Price!$AB$12),Price!$AB$11)</f>
        <v>4.3133400924569631</v>
      </c>
      <c r="J27">
        <f>IF(Yield!$AB$12&gt;Yield!$AB$11,BETAINV(H27,Yield!$AB$19,Yield!$AB$20,Yield!$AB$11,Yield!$AB$12),Yield!$AB$11)</f>
        <v>31.425126694039619</v>
      </c>
      <c r="K27">
        <f>IF(Costs!$AB$12&gt;Costs!$AB$11,BETAINV(H27,Costs!$AB$19,Costs!$AB$20,Costs!$AB$11,Costs!$AB$12),Costs!$AB$11)</f>
        <v>140.61433322558622</v>
      </c>
      <c r="L27">
        <f t="shared" si="1"/>
        <v>-5.0670743456455796</v>
      </c>
      <c r="M27">
        <f t="shared" si="2"/>
        <v>-113.22707434564558</v>
      </c>
      <c r="N27">
        <f t="shared" si="3"/>
        <v>2.4E-2</v>
      </c>
      <c r="O27" s="52"/>
      <c r="P27" s="52"/>
      <c r="Q27" s="52"/>
      <c r="R27" s="52"/>
      <c r="S27" s="52"/>
      <c r="T27" s="52"/>
    </row>
    <row r="28" spans="1:20" x14ac:dyDescent="0.25">
      <c r="A28" s="65" t="s">
        <v>22</v>
      </c>
      <c r="B28" s="59"/>
      <c r="C28" s="52"/>
      <c r="D28" s="52"/>
      <c r="E28" s="52"/>
      <c r="F28" s="52"/>
      <c r="G28">
        <v>25</v>
      </c>
      <c r="H28">
        <f t="shared" si="0"/>
        <v>2.5000000000000001E-2</v>
      </c>
      <c r="I28">
        <f>IF(Price!$AB$12&gt;Price!$AB$11,BETAINV(H28,Price!$AB$19,Price!$AB$20,Price!$AB$11,Price!$AB$12),Price!$AB$11)</f>
        <v>4.3213015851521011</v>
      </c>
      <c r="J28">
        <f>IF(Yield!$AB$12&gt;Yield!$AB$11,BETAINV(H28,Yield!$AB$19,Yield!$AB$20,Yield!$AB$11,Yield!$AB$12),Yield!$AB$11)</f>
        <v>31.589889944719072</v>
      </c>
      <c r="K28">
        <f>IF(Costs!$AB$12&gt;Costs!$AB$11,BETAINV(H28,Costs!$AB$19,Costs!$AB$20,Costs!$AB$11,Costs!$AB$12),Costs!$AB$11)</f>
        <v>140.626201698149</v>
      </c>
      <c r="L28">
        <f t="shared" si="1"/>
        <v>-4.1167602052540531</v>
      </c>
      <c r="M28">
        <f t="shared" si="2"/>
        <v>-112.27676020525405</v>
      </c>
      <c r="N28">
        <f t="shared" si="3"/>
        <v>2.5000000000000001E-2</v>
      </c>
      <c r="O28" s="52"/>
      <c r="P28" s="52"/>
      <c r="Q28" s="52"/>
      <c r="R28" s="52"/>
      <c r="S28" s="52"/>
      <c r="T28" s="52"/>
    </row>
    <row r="29" spans="1:20" x14ac:dyDescent="0.25">
      <c r="A29" s="66" t="s">
        <v>23</v>
      </c>
      <c r="B29" s="52" t="s">
        <v>32</v>
      </c>
      <c r="C29" s="52"/>
      <c r="D29" s="52"/>
      <c r="E29" s="59">
        <f>MAIN!E29</f>
        <v>19.21</v>
      </c>
      <c r="F29" s="52"/>
      <c r="G29">
        <v>26</v>
      </c>
      <c r="H29">
        <f t="shared" si="0"/>
        <v>2.5999999999999999E-2</v>
      </c>
      <c r="I29">
        <f>IF(Price!$AB$12&gt;Price!$AB$11,BETAINV(H29,Price!$AB$19,Price!$AB$20,Price!$AB$11,Price!$AB$12),Price!$AB$11)</f>
        <v>4.3290355025614797</v>
      </c>
      <c r="J29">
        <f>IF(Yield!$AB$12&gt;Yield!$AB$11,BETAINV(H29,Yield!$AB$19,Yield!$AB$20,Yield!$AB$11,Yield!$AB$12),Yield!$AB$11)</f>
        <v>31.749829325249827</v>
      </c>
      <c r="K29">
        <f>IF(Costs!$AB$12&gt;Costs!$AB$11,BETAINV(H29,Costs!$AB$19,Costs!$AB$20,Costs!$AB$11,Costs!$AB$12),Costs!$AB$11)</f>
        <v>140.63783811113893</v>
      </c>
      <c r="L29">
        <f t="shared" si="1"/>
        <v>-3.1916997618648395</v>
      </c>
      <c r="M29">
        <f t="shared" si="2"/>
        <v>-111.35169976186484</v>
      </c>
      <c r="N29">
        <f t="shared" si="3"/>
        <v>2.5999999999999999E-2</v>
      </c>
      <c r="O29" s="52"/>
      <c r="P29" s="52"/>
      <c r="Q29" s="52"/>
      <c r="R29" s="52"/>
      <c r="S29" s="52"/>
      <c r="T29" s="52"/>
    </row>
    <row r="30" spans="1:20" x14ac:dyDescent="0.25">
      <c r="A30" s="66" t="s">
        <v>24</v>
      </c>
      <c r="B30" s="52" t="s">
        <v>32</v>
      </c>
      <c r="C30" s="52"/>
      <c r="D30" s="52"/>
      <c r="E30" s="59">
        <f>MAIN!E30</f>
        <v>20</v>
      </c>
      <c r="F30" s="52"/>
      <c r="G30">
        <v>27</v>
      </c>
      <c r="H30">
        <f t="shared" si="0"/>
        <v>2.7E-2</v>
      </c>
      <c r="I30">
        <f>IF(Price!$AB$12&gt;Price!$AB$11,BETAINV(H30,Price!$AB$19,Price!$AB$20,Price!$AB$11,Price!$AB$12),Price!$AB$11)</f>
        <v>4.3365570334970158</v>
      </c>
      <c r="J30">
        <f>IF(Yield!$AB$12&gt;Yield!$AB$11,BETAINV(H30,Yield!$AB$19,Yield!$AB$20,Yield!$AB$11,Yield!$AB$12),Yield!$AB$11)</f>
        <v>31.905265979041655</v>
      </c>
      <c r="K30">
        <f>IF(Costs!$AB$12&gt;Costs!$AB$11,BETAINV(H30,Costs!$AB$19,Costs!$AB$20,Costs!$AB$11,Costs!$AB$12),Costs!$AB$11)</f>
        <v>140.64925635609507</v>
      </c>
      <c r="L30">
        <f t="shared" si="1"/>
        <v>-2.2902507690889138</v>
      </c>
      <c r="M30">
        <f t="shared" si="2"/>
        <v>-110.45025076908891</v>
      </c>
      <c r="N30">
        <f t="shared" si="3"/>
        <v>2.7E-2</v>
      </c>
      <c r="O30" s="52"/>
      <c r="P30" s="52"/>
      <c r="Q30" s="52"/>
      <c r="R30" s="52"/>
      <c r="S30" s="52"/>
      <c r="T30" s="52"/>
    </row>
    <row r="31" spans="1:20" x14ac:dyDescent="0.25">
      <c r="A31" s="66" t="s">
        <v>25</v>
      </c>
      <c r="B31" s="52" t="s">
        <v>32</v>
      </c>
      <c r="C31" s="52"/>
      <c r="D31" s="52"/>
      <c r="E31" s="59">
        <f>MAIN!E31</f>
        <v>21.4</v>
      </c>
      <c r="F31" s="52"/>
      <c r="G31">
        <v>28</v>
      </c>
      <c r="H31">
        <f t="shared" si="0"/>
        <v>2.8000000000000001E-2</v>
      </c>
      <c r="I31">
        <f>IF(Price!$AB$12&gt;Price!$AB$11,BETAINV(H31,Price!$AB$19,Price!$AB$20,Price!$AB$11,Price!$AB$12),Price!$AB$11)</f>
        <v>4.3438798341222</v>
      </c>
      <c r="J31">
        <f>IF(Yield!$AB$12&gt;Yield!$AB$11,BETAINV(H31,Yield!$AB$19,Yield!$AB$20,Yield!$AB$11,Yield!$AB$12),Yield!$AB$11)</f>
        <v>32.056488704327315</v>
      </c>
      <c r="K31">
        <f>IF(Costs!$AB$12&gt;Costs!$AB$11,BETAINV(H31,Costs!$AB$19,Costs!$AB$20,Costs!$AB$11,Costs!$AB$12),Costs!$AB$11)</f>
        <v>140.66046902012013</v>
      </c>
      <c r="L31">
        <f t="shared" si="1"/>
        <v>-1.4109341846266261</v>
      </c>
      <c r="M31">
        <f t="shared" si="2"/>
        <v>-109.57093418462662</v>
      </c>
      <c r="N31">
        <f t="shared" si="3"/>
        <v>2.8000000000000001E-2</v>
      </c>
      <c r="O31" s="52"/>
      <c r="P31" s="52"/>
      <c r="Q31" s="52"/>
      <c r="R31" s="52"/>
      <c r="S31" s="52"/>
      <c r="T31" s="52"/>
    </row>
    <row r="32" spans="1:20" x14ac:dyDescent="0.25">
      <c r="A32" s="65" t="s">
        <v>26</v>
      </c>
      <c r="B32" s="52"/>
      <c r="C32" s="52"/>
      <c r="D32" s="52"/>
      <c r="E32" s="73">
        <f>SUM(E29:E31)</f>
        <v>60.61</v>
      </c>
      <c r="F32" s="52"/>
      <c r="G32">
        <v>29</v>
      </c>
      <c r="H32">
        <f t="shared" si="0"/>
        <v>2.9000000000000001E-2</v>
      </c>
      <c r="I32">
        <f>IF(Price!$AB$12&gt;Price!$AB$11,BETAINV(H32,Price!$AB$19,Price!$AB$20,Price!$AB$11,Price!$AB$12),Price!$AB$11)</f>
        <v>4.3510162313142855</v>
      </c>
      <c r="J32">
        <f>IF(Yield!$AB$12&gt;Yield!$AB$11,BETAINV(H32,Yield!$AB$19,Yield!$AB$20,Yield!$AB$11,Yield!$AB$12),Yield!$AB$11)</f>
        <v>32.203758238786257</v>
      </c>
      <c r="K32">
        <f>IF(Costs!$AB$12&gt;Costs!$AB$11,BETAINV(H32,Costs!$AB$19,Costs!$AB$20,Costs!$AB$11,Costs!$AB$12),Costs!$AB$11)</f>
        <v>140.67148755022308</v>
      </c>
      <c r="L32">
        <f t="shared" si="1"/>
        <v>-0.55241274394293782</v>
      </c>
      <c r="M32">
        <f t="shared" si="2"/>
        <v>-108.71241274394293</v>
      </c>
      <c r="N32">
        <f t="shared" si="3"/>
        <v>2.9000000000000001E-2</v>
      </c>
      <c r="O32" s="52"/>
      <c r="P32" s="52"/>
      <c r="Q32" s="52"/>
      <c r="R32" s="52"/>
      <c r="S32" s="52"/>
      <c r="T32" s="52"/>
    </row>
    <row r="33" spans="1:20" x14ac:dyDescent="0.25">
      <c r="A33" s="74" t="s">
        <v>27</v>
      </c>
      <c r="B33" s="71"/>
      <c r="C33" s="71"/>
      <c r="D33" s="71"/>
      <c r="E33" s="72">
        <f>E27-E32</f>
        <v>-21.400000000000006</v>
      </c>
      <c r="F33" s="52"/>
      <c r="G33">
        <v>30</v>
      </c>
      <c r="H33">
        <f t="shared" si="0"/>
        <v>0.03</v>
      </c>
      <c r="I33">
        <f>IF(Price!$AB$12&gt;Price!$AB$11,BETAINV(H33,Price!$AB$19,Price!$AB$20,Price!$AB$11,Price!$AB$12),Price!$AB$11)</f>
        <v>4.3579773930237833</v>
      </c>
      <c r="J33">
        <f>IF(Yield!$AB$12&gt;Yield!$AB$11,BETAINV(H33,Yield!$AB$19,Yield!$AB$20,Yield!$AB$11,Yield!$AB$12),Yield!$AB$11)</f>
        <v>32.347310849852931</v>
      </c>
      <c r="K33">
        <f>IF(Costs!$AB$12&gt;Costs!$AB$11,BETAINV(H33,Costs!$AB$19,Costs!$AB$20,Costs!$AB$11,Costs!$AB$12),Costs!$AB$11)</f>
        <v>140.68232239204406</v>
      </c>
      <c r="L33">
        <f t="shared" si="1"/>
        <v>0.2865270167279732</v>
      </c>
      <c r="M33">
        <f t="shared" si="2"/>
        <v>-107.87347298327202</v>
      </c>
      <c r="N33">
        <f t="shared" si="3"/>
        <v>0.03</v>
      </c>
      <c r="O33" s="52"/>
      <c r="P33" s="52"/>
      <c r="Q33" s="52"/>
      <c r="R33" s="52"/>
      <c r="S33" s="52"/>
      <c r="T33" s="52"/>
    </row>
    <row r="34" spans="1:20" x14ac:dyDescent="0.25">
      <c r="A34" s="57" t="s">
        <v>28</v>
      </c>
      <c r="B34" s="52"/>
      <c r="C34" s="52"/>
      <c r="D34" s="52"/>
      <c r="E34" s="52"/>
      <c r="F34" s="52"/>
      <c r="G34">
        <v>31</v>
      </c>
      <c r="H34">
        <f t="shared" si="0"/>
        <v>3.1E-2</v>
      </c>
      <c r="I34">
        <f>IF(Price!$AB$12&gt;Price!$AB$11,BETAINV(H34,Price!$AB$19,Price!$AB$20,Price!$AB$11,Price!$AB$12),Price!$AB$11)</f>
        <v>4.3647734718993876</v>
      </c>
      <c r="J34">
        <f>IF(Yield!$AB$12&gt;Yield!$AB$11,BETAINV(H34,Yield!$AB$19,Yield!$AB$20,Yield!$AB$11,Yield!$AB$12),Yield!$AB$11)</f>
        <v>32.487361362409608</v>
      </c>
      <c r="K34">
        <f>IF(Costs!$AB$12&gt;Costs!$AB$11,BETAINV(H34,Costs!$AB$19,Costs!$AB$20,Costs!$AB$11,Costs!$AB$12),Costs!$AB$11)</f>
        <v>140.69298310766999</v>
      </c>
      <c r="L34">
        <f t="shared" si="1"/>
        <v>1.1069899389846114</v>
      </c>
      <c r="M34">
        <f t="shared" si="2"/>
        <v>-107.05301006101539</v>
      </c>
      <c r="N34">
        <f t="shared" si="3"/>
        <v>3.1E-2</v>
      </c>
      <c r="O34" s="52"/>
      <c r="P34" s="52"/>
      <c r="Q34" s="52"/>
      <c r="R34" s="52"/>
      <c r="S34" s="52"/>
      <c r="T34" s="52"/>
    </row>
    <row r="35" spans="1:20" x14ac:dyDescent="0.25">
      <c r="A35" s="75" t="s">
        <v>29</v>
      </c>
      <c r="B35" s="62" t="s">
        <v>32</v>
      </c>
      <c r="C35" s="62"/>
      <c r="D35" s="62"/>
      <c r="E35" s="61">
        <f>MAIN!E35</f>
        <v>47.55</v>
      </c>
      <c r="F35" s="52"/>
      <c r="G35">
        <v>32</v>
      </c>
      <c r="H35">
        <f t="shared" si="0"/>
        <v>3.2000000000000001E-2</v>
      </c>
      <c r="I35">
        <f>IF(Price!$AB$12&gt;Price!$AB$11,BETAINV(H35,Price!$AB$19,Price!$AB$20,Price!$AB$11,Price!$AB$12),Price!$AB$11)</f>
        <v>4.3714137270938016</v>
      </c>
      <c r="J35">
        <f>IF(Yield!$AB$12&gt;Yield!$AB$11,BETAINV(H35,Yield!$AB$19,Yield!$AB$20,Yield!$AB$11,Yield!$AB$12),Yield!$AB$11)</f>
        <v>32.624105727175063</v>
      </c>
      <c r="K35">
        <f>IF(Costs!$AB$12&gt;Costs!$AB$11,BETAINV(H35,Costs!$AB$19,Costs!$AB$20,Costs!$AB$11,Costs!$AB$12),Costs!$AB$11)</f>
        <v>140.70347847626138</v>
      </c>
      <c r="L35">
        <f t="shared" si="1"/>
        <v>1.9099851336711993</v>
      </c>
      <c r="M35">
        <f t="shared" si="2"/>
        <v>-106.2500148663288</v>
      </c>
      <c r="N35">
        <f t="shared" si="3"/>
        <v>3.2000000000000001E-2</v>
      </c>
      <c r="O35" s="52"/>
      <c r="P35" s="52"/>
      <c r="Q35" s="52"/>
      <c r="R35" s="52"/>
      <c r="S35" s="52"/>
      <c r="T35" s="52"/>
    </row>
    <row r="36" spans="1:20" x14ac:dyDescent="0.25">
      <c r="A36" s="74" t="s">
        <v>30</v>
      </c>
      <c r="B36" s="71"/>
      <c r="C36" s="71"/>
      <c r="D36" s="71"/>
      <c r="E36" s="72">
        <f>E33-E35</f>
        <v>-68.95</v>
      </c>
      <c r="F36" s="52"/>
      <c r="G36">
        <v>33</v>
      </c>
      <c r="H36">
        <f t="shared" si="0"/>
        <v>3.3000000000000002E-2</v>
      </c>
      <c r="I36">
        <f>IF(Price!$AB$12&gt;Price!$AB$11,BETAINV(H36,Price!$AB$19,Price!$AB$20,Price!$AB$11,Price!$AB$12),Price!$AB$11)</f>
        <v>4.3779066281379446</v>
      </c>
      <c r="J36">
        <f>IF(Yield!$AB$12&gt;Yield!$AB$11,BETAINV(H36,Yield!$AB$19,Yield!$AB$20,Yield!$AB$11,Yield!$AB$12),Yield!$AB$11)</f>
        <v>32.757723211519661</v>
      </c>
      <c r="K36">
        <f>IF(Costs!$AB$12&gt;Costs!$AB$11,BETAINV(H36,Costs!$AB$19,Costs!$AB$20,Costs!$AB$11,Costs!$AB$12),Costs!$AB$11)</f>
        <v>140.71381658045323</v>
      </c>
      <c r="L36">
        <f t="shared" si="1"/>
        <v>2.6964369899668839</v>
      </c>
      <c r="M36">
        <f t="shared" si="2"/>
        <v>-105.46356301003311</v>
      </c>
      <c r="N36">
        <f t="shared" si="3"/>
        <v>3.3000000000000002E-2</v>
      </c>
      <c r="O36" s="52"/>
      <c r="P36" s="52"/>
      <c r="Q36" s="52"/>
      <c r="R36" s="52"/>
      <c r="S36" s="52"/>
      <c r="T36" s="52"/>
    </row>
    <row r="37" spans="1:20" x14ac:dyDescent="0.25">
      <c r="A37" s="57"/>
      <c r="B37" s="52"/>
      <c r="C37" s="52"/>
      <c r="D37" s="52"/>
      <c r="E37" s="52"/>
      <c r="F37" s="52"/>
      <c r="G37">
        <v>34</v>
      </c>
      <c r="H37">
        <f t="shared" si="0"/>
        <v>3.4000000000000002E-2</v>
      </c>
      <c r="I37">
        <f>IF(Price!$AB$12&gt;Price!$AB$11,BETAINV(H37,Price!$AB$19,Price!$AB$20,Price!$AB$11,Price!$AB$12),Price!$AB$11)</f>
        <v>4.3842599439824861</v>
      </c>
      <c r="J37">
        <f>IF(Yield!$AB$12&gt;Yield!$AB$11,BETAINV(H37,Yield!$AB$19,Yield!$AB$20,Yield!$AB$11,Yield!$AB$12),Yield!$AB$11)</f>
        <v>32.888378277877791</v>
      </c>
      <c r="K37">
        <f>IF(Costs!$AB$12&gt;Costs!$AB$11,BETAINV(H37,Costs!$AB$19,Costs!$AB$20,Costs!$AB$11,Costs!$AB$12),Costs!$AB$11)</f>
        <v>140.72400488090926</v>
      </c>
      <c r="L37">
        <f t="shared" si="1"/>
        <v>3.4671946253340309</v>
      </c>
      <c r="M37">
        <f t="shared" si="2"/>
        <v>-104.69280537466597</v>
      </c>
      <c r="N37">
        <f t="shared" si="3"/>
        <v>3.4000000000000002E-2</v>
      </c>
      <c r="O37" s="52"/>
      <c r="P37" s="52"/>
      <c r="Q37" s="52"/>
      <c r="R37" s="52"/>
      <c r="S37" s="52"/>
      <c r="T37" s="52"/>
    </row>
    <row r="38" spans="1:20" x14ac:dyDescent="0.25">
      <c r="A38" s="57"/>
      <c r="B38" s="52"/>
      <c r="C38" s="52"/>
      <c r="D38" s="52"/>
      <c r="E38" s="52"/>
      <c r="F38" s="52"/>
      <c r="G38">
        <v>35</v>
      </c>
      <c r="H38">
        <f t="shared" si="0"/>
        <v>3.5000000000000003E-2</v>
      </c>
      <c r="I38">
        <f>IF(Price!$AB$12&gt;Price!$AB$11,BETAINV(H38,Price!$AB$19,Price!$AB$20,Price!$AB$11,Price!$AB$12),Price!$AB$11)</f>
        <v>4.3904808196953731</v>
      </c>
      <c r="J38">
        <f>IF(Yield!$AB$12&gt;Yield!$AB$11,BETAINV(H38,Yield!$AB$19,Yield!$AB$20,Yield!$AB$11,Yield!$AB$12),Yield!$AB$11)</f>
        <v>33.016222202108267</v>
      </c>
      <c r="K38">
        <f>IF(Costs!$AB$12&gt;Costs!$AB$11,BETAINV(H38,Costs!$AB$19,Costs!$AB$20,Costs!$AB$11,Costs!$AB$12),Costs!$AB$11)</f>
        <v>140.73405028095192</v>
      </c>
      <c r="L38">
        <f t="shared" si="1"/>
        <v>4.2230400362049636</v>
      </c>
      <c r="M38">
        <f t="shared" si="2"/>
        <v>-103.93695996379503</v>
      </c>
      <c r="N38">
        <f t="shared" si="3"/>
        <v>3.5000000000000003E-2</v>
      </c>
      <c r="O38" s="52"/>
      <c r="P38" s="52"/>
      <c r="Q38" s="52"/>
      <c r="R38" s="52"/>
      <c r="S38" s="52"/>
      <c r="T38" s="52"/>
    </row>
    <row r="39" spans="1:20" x14ac:dyDescent="0.25">
      <c r="A39" s="57"/>
      <c r="B39" s="52"/>
      <c r="C39" s="52"/>
      <c r="D39" s="52"/>
      <c r="E39" s="52"/>
      <c r="F39" s="52"/>
      <c r="G39">
        <v>36</v>
      </c>
      <c r="H39">
        <f t="shared" si="0"/>
        <v>3.5999999999999997E-2</v>
      </c>
      <c r="I39">
        <f>IF(Price!$AB$12&gt;Price!$AB$11,BETAINV(H39,Price!$AB$19,Price!$AB$20,Price!$AB$11,Price!$AB$12),Price!$AB$11)</f>
        <v>4.3965758428277892</v>
      </c>
      <c r="J39">
        <f>IF(Yield!$AB$12&gt;Yield!$AB$11,BETAINV(H39,Yield!$AB$19,Yield!$AB$20,Yield!$AB$11,Yield!$AB$12),Yield!$AB$11)</f>
        <v>33.141394474147447</v>
      </c>
      <c r="K39">
        <f>IF(Costs!$AB$12&gt;Costs!$AB$11,BETAINV(H39,Costs!$AB$19,Costs!$AB$20,Costs!$AB$11,Costs!$AB$12),Costs!$AB$11)</f>
        <v>140.74395918283372</v>
      </c>
      <c r="L39">
        <f t="shared" si="1"/>
        <v>4.9646951598293185</v>
      </c>
      <c r="M39">
        <f t="shared" si="2"/>
        <v>-103.19530484017068</v>
      </c>
      <c r="N39">
        <f t="shared" si="3"/>
        <v>3.5999999999999997E-2</v>
      </c>
      <c r="O39" s="52"/>
      <c r="P39" s="52"/>
      <c r="Q39" s="52"/>
      <c r="R39" s="52"/>
      <c r="S39" s="52"/>
      <c r="T39" s="52"/>
    </row>
    <row r="40" spans="1:20" x14ac:dyDescent="0.25">
      <c r="A40" s="57"/>
      <c r="B40" s="52"/>
      <c r="C40" s="52"/>
      <c r="D40" s="52"/>
      <c r="E40" s="52"/>
      <c r="F40" s="52"/>
      <c r="G40">
        <v>37</v>
      </c>
      <c r="H40">
        <f t="shared" si="0"/>
        <v>3.6999999999999998E-2</v>
      </c>
      <c r="I40">
        <f>IF(Price!$AB$12&gt;Price!$AB$11,BETAINV(H40,Price!$AB$19,Price!$AB$20,Price!$AB$11,Price!$AB$12),Price!$AB$11)</f>
        <v>4.4025511010864999</v>
      </c>
      <c r="J40">
        <f>IF(Yield!$AB$12&gt;Yield!$AB$11,BETAINV(H40,Yield!$AB$19,Yield!$AB$20,Yield!$AB$11,Yield!$AB$12),Yield!$AB$11)</f>
        <v>33.264024015428312</v>
      </c>
      <c r="K40">
        <f>IF(Costs!$AB$12&gt;Costs!$AB$11,BETAINV(H40,Costs!$AB$19,Costs!$AB$20,Costs!$AB$11,Costs!$AB$12),Costs!$AB$11)</f>
        <v>140.75373753693162</v>
      </c>
      <c r="L40">
        <f t="shared" si="1"/>
        <v>5.6928280187600819</v>
      </c>
      <c r="M40">
        <f t="shared" si="2"/>
        <v>-102.46717198123991</v>
      </c>
      <c r="N40">
        <f t="shared" si="3"/>
        <v>3.6999999999999998E-2</v>
      </c>
      <c r="O40" s="52"/>
      <c r="P40" s="52"/>
      <c r="Q40" s="52"/>
      <c r="R40" s="52"/>
      <c r="S40" s="52"/>
      <c r="T40" s="52"/>
    </row>
    <row r="41" spans="1:20" x14ac:dyDescent="0.25">
      <c r="A41" s="57"/>
      <c r="B41" s="52"/>
      <c r="C41" s="52"/>
      <c r="D41" s="52"/>
      <c r="E41" s="52"/>
      <c r="F41" s="52"/>
      <c r="G41">
        <v>38</v>
      </c>
      <c r="H41">
        <f t="shared" si="0"/>
        <v>3.7999999999999999E-2</v>
      </c>
      <c r="I41">
        <f>IF(Price!$AB$12&gt;Price!$AB$11,BETAINV(H41,Price!$AB$19,Price!$AB$20,Price!$AB$11,Price!$AB$12),Price!$AB$11)</f>
        <v>4.4084122326539461</v>
      </c>
      <c r="J41">
        <f>IF(Yield!$AB$12&gt;Yield!$AB$11,BETAINV(H41,Yield!$AB$19,Yield!$AB$20,Yield!$AB$11,Yield!$AB$12),Yield!$AB$11)</f>
        <v>33.384230241303051</v>
      </c>
      <c r="K41">
        <f>IF(Costs!$AB$12&gt;Costs!$AB$11,BETAINV(H41,Costs!$AB$19,Costs!$AB$20,Costs!$AB$11,Costs!$AB$12),Costs!$AB$11)</f>
        <v>140.76339088492074</v>
      </c>
      <c r="L41">
        <f t="shared" si="1"/>
        <v>6.4080580885754159</v>
      </c>
      <c r="M41">
        <f t="shared" si="2"/>
        <v>-101.75194191142458</v>
      </c>
      <c r="N41">
        <f t="shared" si="3"/>
        <v>3.7999999999999999E-2</v>
      </c>
      <c r="O41" s="52"/>
      <c r="P41" s="52"/>
      <c r="Q41" s="52"/>
      <c r="R41" s="52"/>
      <c r="S41" s="52"/>
      <c r="T41" s="52"/>
    </row>
    <row r="42" spans="1:20" x14ac:dyDescent="0.25">
      <c r="A42" s="57"/>
      <c r="B42" s="52"/>
      <c r="C42" s="52"/>
      <c r="D42" s="52"/>
      <c r="E42" s="52"/>
      <c r="F42" s="52"/>
      <c r="G42">
        <v>39</v>
      </c>
      <c r="H42">
        <f t="shared" si="0"/>
        <v>3.9E-2</v>
      </c>
      <c r="I42">
        <f>IF(Price!$AB$12&gt;Price!$AB$11,BETAINV(H42,Price!$AB$19,Price!$AB$20,Price!$AB$11,Price!$AB$12),Price!$AB$11)</f>
        <v>4.4141644702608165</v>
      </c>
      <c r="J42">
        <f>IF(Yield!$AB$12&gt;Yield!$AB$11,BETAINV(H42,Yield!$AB$19,Yield!$AB$20,Yield!$AB$11,Yield!$AB$12),Yield!$AB$11)</f>
        <v>33.502123991731537</v>
      </c>
      <c r="K42">
        <f>IF(Costs!$AB$12&gt;Costs!$AB$11,BETAINV(H42,Costs!$AB$19,Costs!$AB$20,Costs!$AB$11,Costs!$AB$12),Costs!$AB$11)</f>
        <v>140.77292439780226</v>
      </c>
      <c r="L42">
        <f t="shared" si="1"/>
        <v>7.1109610047715819</v>
      </c>
      <c r="M42">
        <f t="shared" si="2"/>
        <v>-101.04903899522841</v>
      </c>
      <c r="N42">
        <f t="shared" si="3"/>
        <v>3.9E-2</v>
      </c>
      <c r="O42" s="52"/>
      <c r="P42" s="52"/>
      <c r="Q42" s="52"/>
      <c r="R42" s="52"/>
      <c r="S42" s="52"/>
      <c r="T42" s="52"/>
    </row>
    <row r="43" spans="1:20" x14ac:dyDescent="0.25">
      <c r="A43" s="57"/>
      <c r="B43" s="52"/>
      <c r="C43" s="52"/>
      <c r="D43" s="52"/>
      <c r="E43" s="52"/>
      <c r="F43" s="52"/>
      <c r="G43">
        <v>40</v>
      </c>
      <c r="H43">
        <f t="shared" si="0"/>
        <v>0.04</v>
      </c>
      <c r="I43">
        <f>IF(Price!$AB$12&gt;Price!$AB$11,BETAINV(H43,Price!$AB$19,Price!$AB$20,Price!$AB$11,Price!$AB$12),Price!$AB$11)</f>
        <v>4.4198126799260216</v>
      </c>
      <c r="J43">
        <f>IF(Yield!$AB$12&gt;Yield!$AB$11,BETAINV(H43,Yield!$AB$19,Yield!$AB$20,Yield!$AB$11,Yield!$AB$12),Yield!$AB$11)</f>
        <v>33.61780834950433</v>
      </c>
      <c r="K43">
        <f>IF(Costs!$AB$12&gt;Costs!$AB$11,BETAINV(H43,Costs!$AB$19,Costs!$AB$20,Costs!$AB$11,Costs!$AB$12),Costs!$AB$11)</f>
        <v>140.7823429095146</v>
      </c>
      <c r="L43">
        <f t="shared" si="1"/>
        <v>7.8020727049475056</v>
      </c>
      <c r="M43">
        <f t="shared" si="2"/>
        <v>-100.35792729505249</v>
      </c>
      <c r="N43">
        <f t="shared" si="3"/>
        <v>0.04</v>
      </c>
      <c r="O43" s="52"/>
      <c r="P43" s="52"/>
      <c r="Q43" s="52"/>
      <c r="R43" s="52"/>
      <c r="S43" s="52"/>
      <c r="T43" s="52"/>
    </row>
    <row r="44" spans="1:20" x14ac:dyDescent="0.25">
      <c r="A44" s="57"/>
      <c r="B44" s="52"/>
      <c r="C44" s="52"/>
      <c r="D44" s="52"/>
      <c r="E44" s="52"/>
      <c r="F44" s="52"/>
      <c r="G44">
        <v>41</v>
      </c>
      <c r="H44">
        <f t="shared" si="0"/>
        <v>4.1000000000000002E-2</v>
      </c>
      <c r="I44">
        <f>IF(Price!$AB$12&gt;Price!$AB$11,BETAINV(H44,Price!$AB$19,Price!$AB$20,Price!$AB$11,Price!$AB$12),Price!$AB$11)</f>
        <v>4.425361395125563</v>
      </c>
      <c r="J44">
        <f>IF(Yield!$AB$12&gt;Yield!$AB$11,BETAINV(H44,Yield!$AB$19,Yield!$AB$20,Yield!$AB$11,Yield!$AB$12),Yield!$AB$11)</f>
        <v>33.731379362042198</v>
      </c>
      <c r="K44">
        <f>IF(Costs!$AB$12&gt;Costs!$AB$11,BETAINV(H44,Costs!$AB$19,Costs!$AB$20,Costs!$AB$11,Costs!$AB$12),Costs!$AB$11)</f>
        <v>140.79165094673752</v>
      </c>
      <c r="L44">
        <f t="shared" si="1"/>
        <v>8.4818930863791593</v>
      </c>
      <c r="M44">
        <f t="shared" si="2"/>
        <v>-99.678106913620837</v>
      </c>
      <c r="N44">
        <f t="shared" si="3"/>
        <v>4.1000000000000002E-2</v>
      </c>
      <c r="O44" s="52"/>
      <c r="P44" s="52"/>
      <c r="Q44" s="52"/>
      <c r="R44" s="52"/>
      <c r="S44" s="52"/>
      <c r="T44" s="52"/>
    </row>
    <row r="45" spans="1:20" x14ac:dyDescent="0.25">
      <c r="A45" s="57"/>
      <c r="B45" s="52"/>
      <c r="C45" s="52"/>
      <c r="D45" s="52"/>
      <c r="E45" s="52"/>
      <c r="F45" s="52"/>
      <c r="G45">
        <v>42</v>
      </c>
      <c r="H45">
        <f t="shared" si="0"/>
        <v>4.2000000000000003E-2</v>
      </c>
      <c r="I45">
        <f>IF(Price!$AB$12&gt;Price!$AB$11,BETAINV(H45,Price!$AB$19,Price!$AB$20,Price!$AB$11,Price!$AB$12),Price!$AB$11)</f>
        <v>4.430814847027297</v>
      </c>
      <c r="J45">
        <f>IF(Yield!$AB$12&gt;Yield!$AB$11,BETAINV(H45,Yield!$AB$19,Yield!$AB$20,Yield!$AB$11,Yield!$AB$12),Yield!$AB$11)</f>
        <v>33.842926680193401</v>
      </c>
      <c r="K45">
        <f>IF(Costs!$AB$12&gt;Costs!$AB$11,BETAINV(H45,Costs!$AB$19,Costs!$AB$20,Costs!$AB$11,Costs!$AB$12),Costs!$AB$11)</f>
        <v>140.80085275540256</v>
      </c>
      <c r="L45">
        <f t="shared" si="1"/>
        <v>9.1508892460545894</v>
      </c>
      <c r="M45">
        <f t="shared" si="2"/>
        <v>-99.009110753945407</v>
      </c>
      <c r="N45">
        <f t="shared" si="3"/>
        <v>4.2000000000000003E-2</v>
      </c>
      <c r="O45" s="52"/>
      <c r="P45" s="52"/>
      <c r="Q45" s="52"/>
      <c r="R45" s="52"/>
      <c r="S45" s="52"/>
      <c r="T45" s="52"/>
    </row>
    <row r="46" spans="1:20" x14ac:dyDescent="0.25">
      <c r="A46" s="57"/>
      <c r="B46" s="52"/>
      <c r="C46" s="52"/>
      <c r="D46" s="52"/>
      <c r="E46" s="52"/>
      <c r="F46" s="52"/>
      <c r="G46">
        <v>43</v>
      </c>
      <c r="H46">
        <f t="shared" si="0"/>
        <v>4.2999999999999997E-2</v>
      </c>
      <c r="I46">
        <f>IF(Price!$AB$12&gt;Price!$AB$11,BETAINV(H46,Price!$AB$19,Price!$AB$20,Price!$AB$11,Price!$AB$12),Price!$AB$11)</f>
        <v>4.4361769913268443</v>
      </c>
      <c r="J46">
        <f>IF(Yield!$AB$12&gt;Yield!$AB$11,BETAINV(H46,Yield!$AB$19,Yield!$AB$20,Yield!$AB$11,Yield!$AB$12),Yield!$AB$11)</f>
        <v>33.952534125308794</v>
      </c>
      <c r="K46">
        <f>IF(Costs!$AB$12&gt;Costs!$AB$11,BETAINV(H46,Costs!$AB$19,Costs!$AB$20,Costs!$AB$11,Costs!$AB$12),Costs!$AB$11)</f>
        <v>140.80995232434287</v>
      </c>
      <c r="L46">
        <f t="shared" si="1"/>
        <v>9.8094983595915153</v>
      </c>
      <c r="M46">
        <f t="shared" si="2"/>
        <v>-98.350501640408481</v>
      </c>
      <c r="N46">
        <f t="shared" si="3"/>
        <v>4.2999999999999997E-2</v>
      </c>
      <c r="O46" s="52"/>
      <c r="P46" s="52"/>
      <c r="Q46" s="52"/>
      <c r="R46" s="52"/>
      <c r="S46" s="52"/>
      <c r="T46" s="52"/>
    </row>
    <row r="47" spans="1:20" x14ac:dyDescent="0.25">
      <c r="A47" s="65"/>
      <c r="B47" s="52"/>
      <c r="C47" s="52"/>
      <c r="D47" s="52"/>
      <c r="E47" s="52"/>
      <c r="F47" s="52"/>
      <c r="G47">
        <v>44</v>
      </c>
      <c r="H47">
        <f t="shared" si="0"/>
        <v>4.3999999999999997E-2</v>
      </c>
      <c r="I47">
        <f>IF(Price!$AB$12&gt;Price!$AB$11,BETAINV(H47,Price!$AB$19,Price!$AB$20,Price!$AB$11,Price!$AB$12),Price!$AB$11)</f>
        <v>4.4414515321363925</v>
      </c>
      <c r="J47">
        <f>IF(Yield!$AB$12&gt;Yield!$AB$11,BETAINV(H47,Yield!$AB$19,Yield!$AB$20,Yield!$AB$11,Yield!$AB$12),Yield!$AB$11)</f>
        <v>34.0602801941168</v>
      </c>
      <c r="K47">
        <f>IF(Costs!$AB$12&gt;Costs!$AB$11,BETAINV(H47,Costs!$AB$19,Costs!$AB$20,Costs!$AB$11,Costs!$AB$12),Costs!$AB$11)</f>
        <v>140.81895340645033</v>
      </c>
      <c r="L47">
        <f t="shared" si="1"/>
        <v>10.458130246704542</v>
      </c>
      <c r="M47">
        <f t="shared" si="2"/>
        <v>-97.701869753295455</v>
      </c>
      <c r="N47">
        <f t="shared" si="3"/>
        <v>4.3999999999999997E-2</v>
      </c>
      <c r="O47" s="52"/>
      <c r="P47" s="52"/>
      <c r="Q47" s="52"/>
      <c r="R47" s="52"/>
      <c r="S47" s="52"/>
      <c r="T47" s="52"/>
    </row>
    <row r="48" spans="1:20" x14ac:dyDescent="0.25">
      <c r="A48" s="65"/>
      <c r="B48" s="52"/>
      <c r="C48" s="52"/>
      <c r="D48" s="52"/>
      <c r="E48" s="52"/>
      <c r="F48" s="52"/>
      <c r="G48">
        <v>45</v>
      </c>
      <c r="H48">
        <f t="shared" si="0"/>
        <v>4.4999999999999998E-2</v>
      </c>
      <c r="I48">
        <f>IF(Price!$AB$12&gt;Price!$AB$11,BETAINV(H48,Price!$AB$19,Price!$AB$20,Price!$AB$11,Price!$AB$12),Price!$AB$11)</f>
        <v>4.4466419433092756</v>
      </c>
      <c r="J48">
        <f>IF(Yield!$AB$12&gt;Yield!$AB$11,BETAINV(H48,Yield!$AB$19,Yield!$AB$20,Yield!$AB$11,Yield!$AB$12),Yield!$AB$11)</f>
        <v>34.166238509470105</v>
      </c>
      <c r="K48">
        <f>IF(Costs!$AB$12&gt;Costs!$AB$11,BETAINV(H48,Costs!$AB$19,Costs!$AB$20,Costs!$AB$11,Costs!$AB$12),Costs!$AB$11)</f>
        <v>140.82785953765293</v>
      </c>
      <c r="L48">
        <f t="shared" si="1"/>
        <v>11.097169663665426</v>
      </c>
      <c r="M48">
        <f t="shared" si="2"/>
        <v>-97.062830336334571</v>
      </c>
      <c r="N48">
        <f t="shared" si="3"/>
        <v>4.4999999999999998E-2</v>
      </c>
      <c r="O48" s="52"/>
      <c r="P48" s="52"/>
      <c r="Q48" s="52"/>
      <c r="R48" s="52"/>
      <c r="S48" s="52"/>
      <c r="T48" s="52"/>
    </row>
    <row r="49" spans="1:20" x14ac:dyDescent="0.25">
      <c r="A49" s="65"/>
      <c r="B49" s="52"/>
      <c r="C49" s="52"/>
      <c r="D49" s="52"/>
      <c r="E49" s="52"/>
      <c r="F49" s="52"/>
      <c r="G49">
        <v>46</v>
      </c>
      <c r="H49">
        <f t="shared" si="0"/>
        <v>4.5999999999999999E-2</v>
      </c>
      <c r="I49">
        <f>IF(Price!$AB$12&gt;Price!$AB$11,BETAINV(H49,Price!$AB$19,Price!$AB$20,Price!$AB$11,Price!$AB$12),Price!$AB$11)</f>
        <v>4.4517514875260815</v>
      </c>
      <c r="J49">
        <f>IF(Yield!$AB$12&gt;Yield!$AB$11,BETAINV(H49,Yield!$AB$19,Yield!$AB$20,Yield!$AB$11,Yield!$AB$12),Yield!$AB$11)</f>
        <v>34.270478223833102</v>
      </c>
      <c r="K49">
        <f>IF(Costs!$AB$12&gt;Costs!$AB$11,BETAINV(H49,Costs!$AB$19,Costs!$AB$20,Costs!$AB$11,Costs!$AB$12),Costs!$AB$11)</f>
        <v>140.83667405398037</v>
      </c>
      <c r="L49">
        <f t="shared" si="1"/>
        <v>11.726978357198817</v>
      </c>
      <c r="M49">
        <f t="shared" si="2"/>
        <v>-96.433021642801179</v>
      </c>
      <c r="N49">
        <f t="shared" si="3"/>
        <v>4.5999999999999999E-2</v>
      </c>
      <c r="O49" s="52"/>
      <c r="P49" s="52"/>
      <c r="Q49" s="52"/>
      <c r="R49" s="52"/>
      <c r="S49" s="52"/>
      <c r="T49" s="52"/>
    </row>
    <row r="50" spans="1:20" x14ac:dyDescent="0.25">
      <c r="A50" s="65"/>
      <c r="B50" s="52"/>
      <c r="C50" s="52"/>
      <c r="D50" s="52"/>
      <c r="E50" s="52"/>
      <c r="F50" s="52"/>
      <c r="G50">
        <v>47</v>
      </c>
      <c r="H50">
        <f t="shared" si="0"/>
        <v>4.7E-2</v>
      </c>
      <c r="I50">
        <f>IF(Price!$AB$12&gt;Price!$AB$11,BETAINV(H50,Price!$AB$19,Price!$AB$20,Price!$AB$11,Price!$AB$12),Price!$AB$11)</f>
        <v>4.4567832334205635</v>
      </c>
      <c r="J50">
        <f>IF(Yield!$AB$12&gt;Yield!$AB$11,BETAINV(H50,Yield!$AB$19,Yield!$AB$20,Yield!$AB$11,Yield!$AB$12),Yield!$AB$11)</f>
        <v>34.373064381378271</v>
      </c>
      <c r="K50">
        <f>IF(Costs!$AB$12&gt;Costs!$AB$11,BETAINV(H50,Costs!$AB$19,Costs!$AB$20,Costs!$AB$11,Costs!$AB$12),Costs!$AB$11)</f>
        <v>140.84540010694735</v>
      </c>
      <c r="L50">
        <f t="shared" si="1"/>
        <v>12.347896909264904</v>
      </c>
      <c r="M50">
        <f t="shared" si="2"/>
        <v>-95.812103090735093</v>
      </c>
      <c r="N50">
        <f t="shared" si="3"/>
        <v>4.7E-2</v>
      </c>
      <c r="O50" s="52"/>
      <c r="P50" s="52"/>
      <c r="Q50" s="52"/>
      <c r="R50" s="52"/>
      <c r="S50" s="52"/>
      <c r="T50" s="52"/>
    </row>
    <row r="51" spans="1:20" x14ac:dyDescent="0.25">
      <c r="A51" s="65"/>
      <c r="B51" s="52"/>
      <c r="C51" s="52"/>
      <c r="D51" s="52"/>
      <c r="E51" s="52"/>
      <c r="F51" s="52"/>
      <c r="G51">
        <v>48</v>
      </c>
      <c r="H51">
        <f t="shared" si="0"/>
        <v>4.8000000000000001E-2</v>
      </c>
      <c r="I51">
        <f>IF(Price!$AB$12&gt;Price!$AB$11,BETAINV(H51,Price!$AB$19,Price!$AB$20,Price!$AB$11,Price!$AB$12),Price!$AB$11)</f>
        <v>4.4617400709838382</v>
      </c>
      <c r="J51">
        <f>IF(Yield!$AB$12&gt;Yield!$AB$11,BETAINV(H51,Yield!$AB$19,Yield!$AB$20,Yield!$AB$11,Yield!$AB$12),Yield!$AB$11)</f>
        <v>34.47405824372234</v>
      </c>
      <c r="K51">
        <f>IF(Costs!$AB$12&gt;Costs!$AB$11,BETAINV(H51,Costs!$AB$19,Costs!$AB$20,Costs!$AB$11,Costs!$AB$12),Costs!$AB$11)</f>
        <v>140.8540406774529</v>
      </c>
      <c r="L51">
        <f t="shared" si="1"/>
        <v>12.960246397993785</v>
      </c>
      <c r="M51">
        <f t="shared" si="2"/>
        <v>-95.199753602006211</v>
      </c>
      <c r="N51">
        <f t="shared" si="3"/>
        <v>4.8000000000000001E-2</v>
      </c>
      <c r="O51" s="52"/>
      <c r="P51" s="52"/>
      <c r="Q51" s="52"/>
      <c r="R51" s="52"/>
      <c r="S51" s="52"/>
      <c r="T51" s="52"/>
    </row>
    <row r="52" spans="1:20" x14ac:dyDescent="0.25">
      <c r="G52">
        <v>49</v>
      </c>
      <c r="H52">
        <f t="shared" si="0"/>
        <v>4.9000000000000002E-2</v>
      </c>
      <c r="I52">
        <f>IF(Price!$AB$12&gt;Price!$AB$11,BETAINV(H52,Price!$AB$19,Price!$AB$20,Price!$AB$11,Price!$AB$12),Price!$AB$11)</f>
        <v>4.4666247254520322</v>
      </c>
      <c r="J52">
        <f>IF(Yield!$AB$12&gt;Yield!$AB$11,BETAINV(H52,Yield!$AB$19,Yield!$AB$20,Yield!$AB$11,Yield!$AB$12),Yield!$AB$11)</f>
        <v>34.573517583630036</v>
      </c>
      <c r="K52">
        <f>IF(Costs!$AB$12&gt;Costs!$AB$11,BETAINV(H52,Costs!$AB$19,Costs!$AB$20,Costs!$AB$11,Costs!$AB$12),Costs!$AB$11)</f>
        <v>140.86259858836621</v>
      </c>
      <c r="L52">
        <f t="shared" si="1"/>
        <v>13.564329896526317</v>
      </c>
      <c r="M52">
        <f t="shared" si="2"/>
        <v>-94.59567010347368</v>
      </c>
      <c r="N52">
        <f t="shared" si="3"/>
        <v>4.9000000000000002E-2</v>
      </c>
    </row>
    <row r="53" spans="1:20" x14ac:dyDescent="0.25">
      <c r="G53">
        <v>50</v>
      </c>
      <c r="H53">
        <f t="shared" si="0"/>
        <v>0.05</v>
      </c>
      <c r="I53">
        <f>IF(Price!$AB$12&gt;Price!$AB$11,BETAINV(H53,Price!$AB$19,Price!$AB$20,Price!$AB$11,Price!$AB$12),Price!$AB$11)</f>
        <v>4.4714397698544204</v>
      </c>
      <c r="J53">
        <f>IF(Yield!$AB$12&gt;Yield!$AB$11,BETAINV(H53,Yield!$AB$19,Yield!$AB$20,Yield!$AB$11,Yield!$AB$12),Yield!$AB$11)</f>
        <v>34.671496950420988</v>
      </c>
      <c r="K53">
        <f>IF(Costs!$AB$12&gt;Costs!$AB$11,BETAINV(H53,Costs!$AB$19,Costs!$AB$20,Costs!$AB$11,Costs!$AB$12),Costs!$AB$11)</f>
        <v>140.87107651594781</v>
      </c>
      <c r="L53">
        <f t="shared" si="1"/>
        <v>14.16043382855085</v>
      </c>
      <c r="M53">
        <f t="shared" si="2"/>
        <v>-93.999566171449146</v>
      </c>
      <c r="N53">
        <f t="shared" si="3"/>
        <v>0.05</v>
      </c>
    </row>
    <row r="54" spans="1:20" x14ac:dyDescent="0.25">
      <c r="G54">
        <v>51</v>
      </c>
      <c r="H54">
        <f t="shared" si="0"/>
        <v>5.0999999999999997E-2</v>
      </c>
      <c r="I54">
        <f>IF(Price!$AB$12&gt;Price!$AB$11,BETAINV(H54,Price!$AB$19,Price!$AB$20,Price!$AB$11,Price!$AB$12),Price!$AB$11)</f>
        <v>4.4761876363753199</v>
      </c>
      <c r="J54">
        <f>IF(Yield!$AB$12&gt;Yield!$AB$11,BETAINV(H54,Yield!$AB$19,Yield!$AB$20,Yield!$AB$11,Yield!$AB$12),Yield!$AB$11)</f>
        <v>34.768047910314138</v>
      </c>
      <c r="K54">
        <f>IF(Costs!$AB$12&gt;Costs!$AB$11,BETAINV(H54,Costs!$AB$19,Costs!$AB$20,Costs!$AB$11,Costs!$AB$12),Costs!$AB$11)</f>
        <v>140.87947700023417</v>
      </c>
      <c r="L54">
        <f t="shared" si="1"/>
        <v>14.748829196818747</v>
      </c>
      <c r="M54">
        <f t="shared" si="2"/>
        <v>-93.41117080318125</v>
      </c>
      <c r="N54">
        <f t="shared" si="3"/>
        <v>5.0999999999999997E-2</v>
      </c>
    </row>
    <row r="55" spans="1:20" x14ac:dyDescent="0.25">
      <c r="G55">
        <v>52</v>
      </c>
      <c r="H55">
        <f t="shared" si="0"/>
        <v>5.1999999999999998E-2</v>
      </c>
      <c r="I55">
        <f>IF(Price!$AB$12&gt;Price!$AB$11,BETAINV(H55,Price!$AB$19,Price!$AB$20,Price!$AB$11,Price!$AB$12),Price!$AB$11)</f>
        <v>4.4808706266628082</v>
      </c>
      <c r="J55">
        <f>IF(Yield!$AB$12&gt;Yield!$AB$11,BETAINV(H55,Yield!$AB$19,Yield!$AB$20,Yield!$AB$11,Yield!$AB$12),Yield!$AB$11)</f>
        <v>34.863219264518349</v>
      </c>
      <c r="K55">
        <f>IF(Costs!$AB$12&gt;Costs!$AB$11,BETAINV(H55,Costs!$AB$19,Costs!$AB$20,Costs!$AB$11,Costs!$AB$12),Costs!$AB$11)</f>
        <v>140.88780245449908</v>
      </c>
      <c r="L55">
        <f t="shared" si="1"/>
        <v>15.329772698786144</v>
      </c>
      <c r="M55">
        <f t="shared" si="2"/>
        <v>-92.830227301213853</v>
      </c>
      <c r="N55">
        <f t="shared" si="3"/>
        <v>5.1999999999999998E-2</v>
      </c>
    </row>
    <row r="56" spans="1:20" x14ac:dyDescent="0.25">
      <c r="G56">
        <v>53</v>
      </c>
      <c r="H56">
        <f t="shared" si="0"/>
        <v>5.2999999999999999E-2</v>
      </c>
      <c r="I56">
        <f>IF(Price!$AB$12&gt;Price!$AB$11,BETAINV(H56,Price!$AB$19,Price!$AB$20,Price!$AB$11,Price!$AB$12),Price!$AB$11)</f>
        <v>4.4854909212001823</v>
      </c>
      <c r="J56">
        <f>IF(Yield!$AB$12&gt;Yield!$AB$11,BETAINV(H56,Yield!$AB$19,Yield!$AB$20,Yield!$AB$11,Yield!$AB$12),Yield!$AB$11)</f>
        <v>34.957057247515692</v>
      </c>
      <c r="K56">
        <f>IF(Costs!$AB$12&gt;Costs!$AB$11,BETAINV(H56,Costs!$AB$19,Costs!$AB$20,Costs!$AB$11,Costs!$AB$12),Costs!$AB$11)</f>
        <v>140.89605517388901</v>
      </c>
      <c r="L56">
        <f t="shared" si="1"/>
        <v>15.903507741717675</v>
      </c>
      <c r="M56">
        <f t="shared" si="2"/>
        <v>-92.256492258282321</v>
      </c>
      <c r="N56">
        <f t="shared" si="3"/>
        <v>5.2999999999999999E-2</v>
      </c>
    </row>
    <row r="57" spans="1:20" x14ac:dyDescent="0.25">
      <c r="G57">
        <v>54</v>
      </c>
      <c r="H57">
        <f t="shared" si="0"/>
        <v>5.3999999999999999E-2</v>
      </c>
      <c r="I57">
        <f>IF(Price!$AB$12&gt;Price!$AB$11,BETAINV(H57,Price!$AB$19,Price!$AB$20,Price!$AB$11,Price!$AB$12),Price!$AB$11)</f>
        <v>4.490050587841349</v>
      </c>
      <c r="J57">
        <f>IF(Yield!$AB$12&gt;Yield!$AB$11,BETAINV(H57,Yield!$AB$19,Yield!$AB$20,Yield!$AB$11,Yield!$AB$12),Yield!$AB$11)</f>
        <v>35.049605707674019</v>
      </c>
      <c r="K57">
        <f>IF(Costs!$AB$12&gt;Costs!$AB$11,BETAINV(H57,Costs!$AB$19,Costs!$AB$20,Costs!$AB$11,Costs!$AB$12),Costs!$AB$11)</f>
        <v>140.90423734331958</v>
      </c>
      <c r="L57">
        <f t="shared" si="1"/>
        <v>16.470265368029658</v>
      </c>
      <c r="M57">
        <f t="shared" si="2"/>
        <v>-91.689734631970339</v>
      </c>
      <c r="N57">
        <f t="shared" si="3"/>
        <v>5.3999999999999999E-2</v>
      </c>
    </row>
    <row r="58" spans="1:20" x14ac:dyDescent="0.25">
      <c r="G58">
        <v>55</v>
      </c>
      <c r="H58">
        <f t="shared" si="0"/>
        <v>5.5E-2</v>
      </c>
      <c r="I58">
        <f>IF(Price!$AB$12&gt;Price!$AB$11,BETAINV(H58,Price!$AB$19,Price!$AB$20,Price!$AB$11,Price!$AB$12),Price!$AB$11)</f>
        <v>4.4945515895987613</v>
      </c>
      <c r="J58">
        <f>IF(Yield!$AB$12&gt;Yield!$AB$11,BETAINV(H58,Yield!$AB$19,Yield!$AB$20,Yield!$AB$11,Yield!$AB$12),Yield!$AB$11)</f>
        <v>35.140906272059759</v>
      </c>
      <c r="K58">
        <f>IF(Costs!$AB$12&gt;Costs!$AB$11,BETAINV(H58,Costs!$AB$19,Costs!$AB$20,Costs!$AB$11,Costs!$AB$12),Costs!$AB$11)</f>
        <v>140.91235104470829</v>
      </c>
      <c r="L58">
        <f t="shared" si="1"/>
        <v>17.030265100318985</v>
      </c>
      <c r="M58">
        <f t="shared" si="2"/>
        <v>-91.129734899681011</v>
      </c>
      <c r="N58">
        <f t="shared" si="3"/>
        <v>5.5E-2</v>
      </c>
    </row>
    <row r="59" spans="1:20" x14ac:dyDescent="0.25">
      <c r="G59">
        <v>56</v>
      </c>
      <c r="H59">
        <f t="shared" si="0"/>
        <v>5.6000000000000001E-2</v>
      </c>
      <c r="I59">
        <f>IF(Price!$AB$12&gt;Price!$AB$11,BETAINV(H59,Price!$AB$19,Price!$AB$20,Price!$AB$11,Price!$AB$12),Price!$AB$11)</f>
        <v>4.4989957917616961</v>
      </c>
      <c r="J59">
        <f>IF(Yield!$AB$12&gt;Yield!$AB$11,BETAINV(H59,Yield!$AB$19,Yield!$AB$20,Yield!$AB$11,Yield!$AB$12),Yield!$AB$11)</f>
        <v>35.230998497093793</v>
      </c>
      <c r="K59">
        <f>IF(Costs!$AB$12&gt;Costs!$AB$11,BETAINV(H59,Costs!$AB$19,Costs!$AB$20,Costs!$AB$11,Costs!$AB$12),Costs!$AB$11)</f>
        <v>140.92039826361056</v>
      </c>
      <c r="L59">
        <f t="shared" si="1"/>
        <v>17.583715714377036</v>
      </c>
      <c r="M59">
        <f t="shared" si="2"/>
        <v>-90.576284285622961</v>
      </c>
      <c r="N59">
        <f t="shared" si="3"/>
        <v>5.6000000000000001E-2</v>
      </c>
    </row>
    <row r="60" spans="1:20" x14ac:dyDescent="0.25">
      <c r="G60">
        <v>57</v>
      </c>
      <c r="H60">
        <f t="shared" si="0"/>
        <v>5.7000000000000002E-2</v>
      </c>
      <c r="I60">
        <f>IF(Price!$AB$12&gt;Price!$AB$11,BETAINV(H60,Price!$AB$19,Price!$AB$20,Price!$AB$11,Price!$AB$12),Price!$AB$11)</f>
        <v>4.5033849684133251</v>
      </c>
      <c r="J60">
        <f>IF(Yield!$AB$12&gt;Yield!$AB$11,BETAINV(H60,Yield!$AB$19,Yield!$AB$20,Yield!$AB$11,Yield!$AB$12),Yield!$AB$11)</f>
        <v>35.319920006496055</v>
      </c>
      <c r="K60">
        <f>IF(Costs!$AB$12&gt;Costs!$AB$11,BETAINV(H60,Costs!$AB$19,Costs!$AB$20,Costs!$AB$11,Costs!$AB$12),Costs!$AB$11)</f>
        <v>140.92838089531776</v>
      </c>
      <c r="L60">
        <f t="shared" si="1"/>
        <v>18.130815947497638</v>
      </c>
      <c r="M60">
        <f t="shared" si="2"/>
        <v>-90.029184052502359</v>
      </c>
      <c r="N60">
        <f t="shared" si="3"/>
        <v>5.7000000000000002E-2</v>
      </c>
    </row>
    <row r="61" spans="1:20" x14ac:dyDescent="0.25">
      <c r="G61">
        <v>58</v>
      </c>
      <c r="H61">
        <f t="shared" si="0"/>
        <v>5.8000000000000003E-2</v>
      </c>
      <c r="I61">
        <f>IF(Price!$AB$12&gt;Price!$AB$11,BETAINV(H61,Price!$AB$19,Price!$AB$20,Price!$AB$11,Price!$AB$12),Price!$AB$11)</f>
        <v>4.507720808406968</v>
      </c>
      <c r="J61">
        <f>IF(Yield!$AB$12&gt;Yield!$AB$11,BETAINV(H61,Yield!$AB$19,Yield!$AB$20,Yield!$AB$11,Yield!$AB$12),Yield!$AB$11)</f>
        <v>35.407706617794489</v>
      </c>
      <c r="K61">
        <f>IF(Costs!$AB$12&gt;Costs!$AB$11,BETAINV(H61,Costs!$AB$19,Costs!$AB$20,Costs!$AB$11,Costs!$AB$12),Costs!$AB$11)</f>
        <v>140.93630075046985</v>
      </c>
      <c r="L61">
        <f t="shared" si="1"/>
        <v>18.671755148531474</v>
      </c>
      <c r="M61">
        <f t="shared" si="2"/>
        <v>-89.488244851468522</v>
      </c>
      <c r="N61">
        <f t="shared" si="3"/>
        <v>5.8000000000000003E-2</v>
      </c>
    </row>
    <row r="62" spans="1:20" x14ac:dyDescent="0.25">
      <c r="G62">
        <v>59</v>
      </c>
      <c r="H62">
        <f t="shared" si="0"/>
        <v>5.8999999999999997E-2</v>
      </c>
      <c r="I62">
        <f>IF(Price!$AB$12&gt;Price!$AB$11,BETAINV(H62,Price!$AB$19,Price!$AB$20,Price!$AB$11,Price!$AB$12),Price!$AB$11)</f>
        <v>4.5120049208549124</v>
      </c>
      <c r="J62">
        <f>IF(Yield!$AB$12&gt;Yield!$AB$11,BETAINV(H62,Yield!$AB$19,Yield!$AB$20,Yield!$AB$11,Yield!$AB$12),Yield!$AB$11)</f>
        <v>35.494392458526022</v>
      </c>
      <c r="K62">
        <f>IF(Costs!$AB$12&gt;Costs!$AB$11,BETAINV(H62,Costs!$AB$19,Costs!$AB$20,Costs!$AB$11,Costs!$AB$12),Costs!$AB$11)</f>
        <v>140.94415956022874</v>
      </c>
      <c r="L62">
        <f t="shared" si="1"/>
        <v>19.206713875396161</v>
      </c>
      <c r="M62">
        <f t="shared" si="2"/>
        <v>-88.953286124603835</v>
      </c>
      <c r="N62">
        <f t="shared" si="3"/>
        <v>5.8999999999999997E-2</v>
      </c>
    </row>
    <row r="63" spans="1:20" x14ac:dyDescent="0.25">
      <c r="G63">
        <v>60</v>
      </c>
      <c r="H63">
        <f t="shared" si="0"/>
        <v>0.06</v>
      </c>
      <c r="I63">
        <f>IF(Price!$AB$12&gt;Price!$AB$11,BETAINV(H63,Price!$AB$19,Price!$AB$20,Price!$AB$11,Price!$AB$12),Price!$AB$11)</f>
        <v>4.5162388401771123</v>
      </c>
      <c r="J63">
        <f>IF(Yield!$AB$12&gt;Yield!$AB$11,BETAINV(H63,Yield!$AB$19,Yield!$AB$20,Yield!$AB$11,Yield!$AB$12),Yield!$AB$11)</f>
        <v>35.580010073129166</v>
      </c>
      <c r="K63">
        <f>IF(Costs!$AB$12&gt;Costs!$AB$11,BETAINV(H63,Costs!$AB$19,Costs!$AB$20,Costs!$AB$11,Costs!$AB$12),Costs!$AB$11)</f>
        <v>140.95195898105342</v>
      </c>
      <c r="L63">
        <f t="shared" si="1"/>
        <v>19.73586444510542</v>
      </c>
      <c r="M63">
        <f t="shared" si="2"/>
        <v>-88.424135554894576</v>
      </c>
      <c r="N63">
        <f t="shared" si="3"/>
        <v>0.06</v>
      </c>
    </row>
    <row r="64" spans="1:20" x14ac:dyDescent="0.25">
      <c r="G64">
        <v>61</v>
      </c>
      <c r="H64">
        <f t="shared" si="0"/>
        <v>6.0999999999999999E-2</v>
      </c>
      <c r="I64">
        <f>IF(Price!$AB$12&gt;Price!$AB$11,BETAINV(H64,Price!$AB$19,Price!$AB$20,Price!$AB$11,Price!$AB$12),Price!$AB$11)</f>
        <v>4.5204240307517631</v>
      </c>
      <c r="J64">
        <f>IF(Yield!$AB$12&gt;Yield!$AB$11,BETAINV(H64,Yield!$AB$19,Yield!$AB$20,Yield!$AB$11,Yield!$AB$12),Yield!$AB$11)</f>
        <v>35.664590521415761</v>
      </c>
      <c r="K64">
        <f>IF(Costs!$AB$12&gt;Costs!$AB$11,BETAINV(H64,Costs!$AB$19,Costs!$AB$20,Costs!$AB$11,Costs!$AB$12),Costs!$AB$11)</f>
        <v>140.95970059911394</v>
      </c>
      <c r="L64">
        <f t="shared" si="1"/>
        <v>20.259371440815414</v>
      </c>
      <c r="M64">
        <f t="shared" si="2"/>
        <v>-87.900628559184582</v>
      </c>
      <c r="N64">
        <f t="shared" si="3"/>
        <v>6.0999999999999999E-2</v>
      </c>
    </row>
    <row r="65" spans="7:14" x14ac:dyDescent="0.25">
      <c r="G65">
        <v>62</v>
      </c>
      <c r="H65">
        <f t="shared" si="0"/>
        <v>6.2E-2</v>
      </c>
      <c r="I65">
        <f>IF(Price!$AB$12&gt;Price!$AB$11,BETAINV(H65,Price!$AB$19,Price!$AB$20,Price!$AB$11,Price!$AB$12),Price!$AB$11)</f>
        <v>4.524561891205142</v>
      </c>
      <c r="J65">
        <f>IF(Yield!$AB$12&gt;Yield!$AB$11,BETAINV(H65,Yield!$AB$19,Yield!$AB$20,Yield!$AB$11,Yield!$AB$12),Yield!$AB$11)</f>
        <v>35.74816346941175</v>
      </c>
      <c r="K65">
        <f>IF(Costs!$AB$12&gt;Costs!$AB$11,BETAINV(H65,Costs!$AB$19,Costs!$AB$20,Costs!$AB$11,Costs!$AB$12),Costs!$AB$11)</f>
        <v>140.96738593437684</v>
      </c>
      <c r="L65">
        <f t="shared" si="1"/>
        <v>20.777392179895372</v>
      </c>
      <c r="M65">
        <f t="shared" si="2"/>
        <v>-87.382607820104624</v>
      </c>
      <c r="N65">
        <f t="shared" si="3"/>
        <v>6.2E-2</v>
      </c>
    </row>
    <row r="66" spans="7:14" x14ac:dyDescent="0.25">
      <c r="G66">
        <v>63</v>
      </c>
      <c r="H66">
        <f t="shared" si="0"/>
        <v>6.3E-2</v>
      </c>
      <c r="I66">
        <f>IF(Price!$AB$12&gt;Price!$AB$11,BETAINV(H66,Price!$AB$19,Price!$AB$20,Price!$AB$11,Price!$AB$12),Price!$AB$11)</f>
        <v>4.5286537583740358</v>
      </c>
      <c r="J66">
        <f>IF(Yield!$AB$12&gt;Yield!$AB$11,BETAINV(H66,Yield!$AB$19,Yield!$AB$20,Yield!$AB$11,Yield!$AB$12),Yield!$AB$11)</f>
        <v>35.830757273271303</v>
      </c>
      <c r="K66">
        <f>IF(Costs!$AB$12&gt;Costs!$AB$11,BETAINV(H66,Costs!$AB$19,Costs!$AB$20,Costs!$AB$11,Costs!$AB$12),Costs!$AB$11)</f>
        <v>140.97501644439129</v>
      </c>
      <c r="L66">
        <f t="shared" si="1"/>
        <v>21.290077146596616</v>
      </c>
      <c r="M66">
        <f t="shared" si="2"/>
        <v>-86.869922853403381</v>
      </c>
      <c r="N66">
        <f t="shared" si="3"/>
        <v>6.3E-2</v>
      </c>
    </row>
    <row r="67" spans="7:14" x14ac:dyDescent="0.25">
      <c r="G67">
        <v>64</v>
      </c>
      <c r="H67">
        <f t="shared" si="0"/>
        <v>6.4000000000000001E-2</v>
      </c>
      <c r="I67">
        <f>IF(Price!$AB$12&gt;Price!$AB$11,BETAINV(H67,Price!$AB$19,Price!$AB$20,Price!$AB$11,Price!$AB$12),Price!$AB$11)</f>
        <v>4.5327009109705134</v>
      </c>
      <c r="J67">
        <f>IF(Yield!$AB$12&gt;Yield!$AB$11,BETAINV(H67,Yield!$AB$19,Yield!$AB$20,Yield!$AB$11,Yield!$AB$12),Yield!$AB$11)</f>
        <v>35.912399056893392</v>
      </c>
      <c r="K67">
        <f>IF(Costs!$AB$12&gt;Costs!$AB$11,BETAINV(H67,Costs!$AB$19,Costs!$AB$20,Costs!$AB$11,Costs!$AB$12),Costs!$AB$11)</f>
        <v>140.98259352780246</v>
      </c>
      <c r="L67">
        <f t="shared" si="1"/>
        <v>21.797570392514814</v>
      </c>
      <c r="M67">
        <f t="shared" si="2"/>
        <v>-86.362429607485183</v>
      </c>
      <c r="N67">
        <f t="shared" si="3"/>
        <v>6.4000000000000001E-2</v>
      </c>
    </row>
    <row r="68" spans="7:14" x14ac:dyDescent="0.25">
      <c r="G68">
        <v>65</v>
      </c>
      <c r="H68">
        <f t="shared" ref="H68:H131" si="4">G68/1000</f>
        <v>6.5000000000000002E-2</v>
      </c>
      <c r="I68">
        <f>IF(Price!$AB$12&gt;Price!$AB$11,BETAINV(H68,Price!$AB$19,Price!$AB$20,Price!$AB$11,Price!$AB$12),Price!$AB$11)</f>
        <v>4.5367045729757018</v>
      </c>
      <c r="J68">
        <f>IF(Yield!$AB$12&gt;Yield!$AB$11,BETAINV(H68,Yield!$AB$19,Yield!$AB$20,Yield!$AB$11,Yield!$AB$12),Yield!$AB$11)</f>
        <v>35.993114783804216</v>
      </c>
      <c r="K68">
        <f>IF(Costs!$AB$12&gt;Costs!$AB$11,BETAINV(H68,Costs!$AB$19,Costs!$AB$20,Costs!$AB$11,Costs!$AB$12),Costs!$AB$11)</f>
        <v>140.99011852761546</v>
      </c>
      <c r="L68">
        <f t="shared" ref="L68:L131" si="5">I68*J68-K68</f>
        <v>22.300009907708471</v>
      </c>
      <c r="M68">
        <f t="shared" ref="M68:M131" si="6">L68-$E$32-$E$35</f>
        <v>-85.859990092291525</v>
      </c>
      <c r="N68">
        <f t="shared" ref="N68:N131" si="7">H68</f>
        <v>6.5000000000000002E-2</v>
      </c>
    </row>
    <row r="69" spans="7:14" x14ac:dyDescent="0.25">
      <c r="G69">
        <v>66</v>
      </c>
      <c r="H69">
        <f t="shared" si="4"/>
        <v>6.6000000000000003E-2</v>
      </c>
      <c r="I69">
        <f>IF(Price!$AB$12&gt;Price!$AB$11,BETAINV(H69,Price!$AB$19,Price!$AB$20,Price!$AB$11,Price!$AB$12),Price!$AB$11)</f>
        <v>4.5406659167864376</v>
      </c>
      <c r="J69">
        <f>IF(Yield!$AB$12&gt;Yield!$AB$11,BETAINV(H69,Yield!$AB$19,Yield!$AB$20,Yield!$AB$11,Yield!$AB$12),Yield!$AB$11)</f>
        <v>36.072929323810015</v>
      </c>
      <c r="K69">
        <f>IF(Costs!$AB$12&gt;Costs!$AB$11,BETAINV(H69,Costs!$AB$19,Costs!$AB$20,Costs!$AB$11,Costs!$AB$12),Costs!$AB$11)</f>
        <v>140.99759273423132</v>
      </c>
      <c r="L69">
        <f t="shared" si="5"/>
        <v>22.797527965038853</v>
      </c>
      <c r="M69">
        <f t="shared" si="6"/>
        <v>-85.362472034961144</v>
      </c>
      <c r="N69">
        <f t="shared" si="7"/>
        <v>6.6000000000000003E-2</v>
      </c>
    </row>
    <row r="70" spans="7:14" x14ac:dyDescent="0.25">
      <c r="G70">
        <v>67</v>
      </c>
      <c r="H70">
        <f t="shared" si="4"/>
        <v>6.7000000000000004E-2</v>
      </c>
      <c r="I70">
        <f>IF(Price!$AB$12&gt;Price!$AB$11,BETAINV(H70,Price!$AB$19,Price!$AB$20,Price!$AB$11,Price!$AB$12),Price!$AB$11)</f>
        <v>4.5445860661362492</v>
      </c>
      <c r="J70">
        <f>IF(Yield!$AB$12&gt;Yield!$AB$11,BETAINV(H70,Yield!$AB$19,Yield!$AB$20,Yield!$AB$11,Yield!$AB$12),Yield!$AB$11)</f>
        <v>36.151866514874243</v>
      </c>
      <c r="K70">
        <f>IF(Costs!$AB$12&gt;Costs!$AB$11,BETAINV(H70,Costs!$AB$19,Costs!$AB$20,Costs!$AB$11,Costs!$AB$12),Costs!$AB$11)</f>
        <v>141.00501738827401</v>
      </c>
      <c r="L70">
        <f t="shared" si="5"/>
        <v>23.290251440041118</v>
      </c>
      <c r="M70">
        <f t="shared" si="6"/>
        <v>-84.869748559958879</v>
      </c>
      <c r="N70">
        <f t="shared" si="7"/>
        <v>6.7000000000000004E-2</v>
      </c>
    </row>
    <row r="71" spans="7:14" x14ac:dyDescent="0.25">
      <c r="G71">
        <v>68</v>
      </c>
      <c r="H71">
        <f t="shared" si="4"/>
        <v>6.8000000000000005E-2</v>
      </c>
      <c r="I71">
        <f>IF(Price!$AB$12&gt;Price!$AB$11,BETAINV(H71,Price!$AB$19,Price!$AB$20,Price!$AB$11,Price!$AB$12),Price!$AB$11)</f>
        <v>4.5484660988099721</v>
      </c>
      <c r="J71">
        <f>IF(Yield!$AB$12&gt;Yield!$AB$11,BETAINV(H71,Yield!$AB$19,Yield!$AB$20,Yield!$AB$11,Yield!$AB$12),Yield!$AB$11)</f>
        <v>36.229949220626835</v>
      </c>
      <c r="K71">
        <f>IF(Costs!$AB$12&gt;Costs!$AB$11,BETAINV(H71,Costs!$AB$19,Costs!$AB$20,Costs!$AB$11,Costs!$AB$12),Costs!$AB$11)</f>
        <v>141.01239368322581</v>
      </c>
      <c r="L71">
        <f t="shared" si="5"/>
        <v>23.77830210840213</v>
      </c>
      <c r="M71">
        <f t="shared" si="6"/>
        <v>-84.381697891597867</v>
      </c>
      <c r="N71">
        <f t="shared" si="7"/>
        <v>6.8000000000000005E-2</v>
      </c>
    </row>
    <row r="72" spans="7:14" x14ac:dyDescent="0.25">
      <c r="G72">
        <v>69</v>
      </c>
      <c r="H72">
        <f t="shared" si="4"/>
        <v>6.9000000000000006E-2</v>
      </c>
      <c r="I72">
        <f>IF(Price!$AB$12&gt;Price!$AB$11,BETAINV(H72,Price!$AB$19,Price!$AB$20,Price!$AB$11,Price!$AB$12),Price!$AB$11)</f>
        <v>4.5523070491693769</v>
      </c>
      <c r="J72">
        <f>IF(Yield!$AB$12&gt;Yield!$AB$11,BETAINV(H72,Yield!$AB$19,Yield!$AB$20,Yield!$AB$11,Yield!$AB$12),Yield!$AB$11)</f>
        <v>36.307199383873474</v>
      </c>
      <c r="K72">
        <f>IF(Costs!$AB$12&gt;Costs!$AB$11,BETAINV(H72,Costs!$AB$19,Costs!$AB$20,Costs!$AB$11,Costs!$AB$12),Costs!$AB$11)</f>
        <v>141.01972276788675</v>
      </c>
      <c r="L72">
        <f t="shared" si="5"/>
        <v>24.261796922918535</v>
      </c>
      <c r="M72">
        <f t="shared" si="6"/>
        <v>-83.898203077081462</v>
      </c>
      <c r="N72">
        <f t="shared" si="7"/>
        <v>6.9000000000000006E-2</v>
      </c>
    </row>
    <row r="73" spans="7:14" x14ac:dyDescent="0.25">
      <c r="G73">
        <v>70</v>
      </c>
      <c r="H73">
        <f t="shared" si="4"/>
        <v>7.0000000000000007E-2</v>
      </c>
      <c r="I73">
        <f>IF(Price!$AB$12&gt;Price!$AB$11,BETAINV(H73,Price!$AB$19,Price!$AB$20,Price!$AB$11,Price!$AB$12),Price!$AB$11)</f>
        <v>4.5561099105055138</v>
      </c>
      <c r="J73">
        <f>IF(Yield!$AB$12&gt;Yield!$AB$11,BETAINV(H73,Yield!$AB$19,Yield!$AB$20,Yield!$AB$11,Yield!$AB$12),Yield!$AB$11)</f>
        <v>36.383638076436668</v>
      </c>
      <c r="K73">
        <f>IF(Costs!$AB$12&gt;Costs!$AB$11,BETAINV(H73,Costs!$AB$19,Costs!$AB$20,Costs!$AB$11,Costs!$AB$12),Costs!$AB$11)</f>
        <v>141.02700574867188</v>
      </c>
      <c r="L73">
        <f t="shared" si="5"/>
        <v>24.740848271626987</v>
      </c>
      <c r="M73">
        <f t="shared" si="6"/>
        <v>-83.419151728373009</v>
      </c>
      <c r="N73">
        <f t="shared" si="7"/>
        <v>7.0000000000000007E-2</v>
      </c>
    </row>
    <row r="74" spans="7:14" x14ac:dyDescent="0.25">
      <c r="G74">
        <v>71</v>
      </c>
      <c r="H74">
        <f t="shared" si="4"/>
        <v>7.0999999999999994E-2</v>
      </c>
      <c r="I74">
        <f>IF(Price!$AB$12&gt;Price!$AB$11,BETAINV(H74,Price!$AB$19,Price!$AB$20,Price!$AB$11,Price!$AB$12),Price!$AB$11)</f>
        <v>4.5598756372319542</v>
      </c>
      <c r="J74">
        <f>IF(Yield!$AB$12&gt;Yield!$AB$11,BETAINV(H74,Yield!$AB$19,Yield!$AB$20,Yield!$AB$11,Yield!$AB$12),Yield!$AB$11)</f>
        <v>36.459285545628703</v>
      </c>
      <c r="K74">
        <f>IF(Costs!$AB$12&gt;Costs!$AB$11,BETAINV(H74,Costs!$AB$19,Costs!$AB$20,Costs!$AB$11,Costs!$AB$12),Costs!$AB$11)</f>
        <v>141.03424369175977</v>
      </c>
      <c r="L74">
        <f t="shared" si="5"/>
        <v>25.215564218635677</v>
      </c>
      <c r="M74">
        <f t="shared" si="6"/>
        <v>-82.944435781364319</v>
      </c>
      <c r="N74">
        <f t="shared" si="7"/>
        <v>7.0999999999999994E-2</v>
      </c>
    </row>
    <row r="75" spans="7:14" x14ac:dyDescent="0.25">
      <c r="G75">
        <v>72</v>
      </c>
      <c r="H75">
        <f t="shared" si="4"/>
        <v>7.1999999999999995E-2</v>
      </c>
      <c r="I75">
        <f>IF(Price!$AB$12&gt;Price!$AB$11,BETAINV(H75,Price!$AB$19,Price!$AB$20,Price!$AB$11,Price!$AB$12),Price!$AB$11)</f>
        <v>4.5636051469317822</v>
      </c>
      <c r="J75">
        <f>IF(Yield!$AB$12&gt;Yield!$AB$11,BETAINV(H75,Yield!$AB$19,Yield!$AB$20,Yield!$AB$11,Yield!$AB$12),Yield!$AB$11)</f>
        <v>36.534161257628156</v>
      </c>
      <c r="K75">
        <f>IF(Costs!$AB$12&gt;Costs!$AB$11,BETAINV(H75,Costs!$AB$19,Costs!$AB$20,Costs!$AB$11,Costs!$AB$12),Costs!$AB$11)</f>
        <v>141.04143762510324</v>
      </c>
      <c r="L75">
        <f t="shared" si="5"/>
        <v>25.68604872904433</v>
      </c>
      <c r="M75">
        <f t="shared" si="6"/>
        <v>-82.473951270955666</v>
      </c>
      <c r="N75">
        <f t="shared" si="7"/>
        <v>7.1999999999999995E-2</v>
      </c>
    </row>
    <row r="76" spans="7:14" x14ac:dyDescent="0.25">
      <c r="G76">
        <v>73</v>
      </c>
      <c r="H76">
        <f t="shared" si="4"/>
        <v>7.2999999999999995E-2</v>
      </c>
      <c r="I76">
        <f>IF(Price!$AB$12&gt;Price!$AB$11,BETAINV(H76,Price!$AB$19,Price!$AB$20,Price!$AB$11,Price!$AB$12),Price!$AB$11)</f>
        <v>4.5672993222699505</v>
      </c>
      <c r="J76">
        <f>IF(Yield!$AB$12&gt;Yield!$AB$11,BETAINV(H76,Yield!$AB$19,Yield!$AB$20,Yield!$AB$11,Yield!$AB$12),Yield!$AB$11)</f>
        <v>36.608283938006217</v>
      </c>
      <c r="K76">
        <f>IF(Costs!$AB$12&gt;Costs!$AB$11,BETAINV(H76,Costs!$AB$19,Costs!$AB$20,Costs!$AB$11,Costs!$AB$12),Costs!$AB$11)</f>
        <v>141.04858854031346</v>
      </c>
      <c r="L76">
        <f t="shared" si="5"/>
        <v>26.152401879208242</v>
      </c>
      <c r="M76">
        <f t="shared" si="6"/>
        <v>-82.007598120791755</v>
      </c>
      <c r="N76">
        <f t="shared" si="7"/>
        <v>7.2999999999999995E-2</v>
      </c>
    </row>
    <row r="77" spans="7:14" x14ac:dyDescent="0.25">
      <c r="G77">
        <v>74</v>
      </c>
      <c r="H77">
        <f t="shared" si="4"/>
        <v>7.3999999999999996E-2</v>
      </c>
      <c r="I77">
        <f>IF(Price!$AB$12&gt;Price!$AB$11,BETAINV(H77,Price!$AB$19,Price!$AB$20,Price!$AB$11,Price!$AB$12),Price!$AB$11)</f>
        <v>4.5709590127816107</v>
      </c>
      <c r="J77">
        <f>IF(Yield!$AB$12&gt;Yield!$AB$11,BETAINV(H77,Yield!$AB$19,Yield!$AB$20,Yield!$AB$11,Yield!$AB$12),Yield!$AB$11)</f>
        <v>36.681671609626321</v>
      </c>
      <c r="K77">
        <f>IF(Costs!$AB$12&gt;Costs!$AB$11,BETAINV(H77,Costs!$AB$19,Costs!$AB$20,Costs!$AB$11,Costs!$AB$12),Costs!$AB$11)</f>
        <v>141.05569739442657</v>
      </c>
      <c r="L77">
        <f t="shared" si="5"/>
        <v>26.614720053490174</v>
      </c>
      <c r="M77">
        <f t="shared" si="6"/>
        <v>-81.545279946509822</v>
      </c>
      <c r="N77">
        <f t="shared" si="7"/>
        <v>7.3999999999999996E-2</v>
      </c>
    </row>
    <row r="78" spans="7:14" x14ac:dyDescent="0.25">
      <c r="G78">
        <v>75</v>
      </c>
      <c r="H78">
        <f t="shared" si="4"/>
        <v>7.4999999999999997E-2</v>
      </c>
      <c r="I78">
        <f>IF(Price!$AB$12&gt;Price!$AB$11,BETAINV(H78,Price!$AB$19,Price!$AB$20,Price!$AB$11,Price!$AB$12),Price!$AB$11)</f>
        <v>4.574585036545991</v>
      </c>
      <c r="J78">
        <f>IF(Yield!$AB$12&gt;Yield!$AB$11,BETAINV(H78,Yield!$AB$19,Yield!$AB$20,Yield!$AB$11,Yield!$AB$12),Yield!$AB$11)</f>
        <v>36.754341628120585</v>
      </c>
      <c r="K78">
        <f>IF(Costs!$AB$12&gt;Costs!$AB$11,BETAINV(H78,Costs!$AB$19,Costs!$AB$20,Costs!$AB$11,Costs!$AB$12),Costs!$AB$11)</f>
        <v>141.06276511156199</v>
      </c>
      <c r="L78">
        <f t="shared" si="5"/>
        <v>27.073096128537856</v>
      </c>
      <c r="M78">
        <f t="shared" si="6"/>
        <v>-81.086903871462141</v>
      </c>
      <c r="N78">
        <f t="shared" si="7"/>
        <v>7.4999999999999997E-2</v>
      </c>
    </row>
    <row r="79" spans="7:14" x14ac:dyDescent="0.25">
      <c r="G79">
        <v>76</v>
      </c>
      <c r="H79">
        <f t="shared" si="4"/>
        <v>7.5999999999999998E-2</v>
      </c>
      <c r="I79">
        <f>IF(Price!$AB$12&gt;Price!$AB$11,BETAINV(H79,Price!$AB$19,Price!$AB$20,Price!$AB$11,Price!$AB$12),Price!$AB$11)</f>
        <v>4.578178181754585</v>
      </c>
      <c r="J79">
        <f>IF(Yield!$AB$12&gt;Yield!$AB$11,BETAINV(H79,Yield!$AB$19,Yield!$AB$20,Yield!$AB$11,Yield!$AB$12),Yield!$AB$11)</f>
        <v>36.826310715127889</v>
      </c>
      <c r="K79">
        <f>IF(Costs!$AB$12&gt;Costs!$AB$11,BETAINV(H79,Costs!$AB$19,Costs!$AB$20,Costs!$AB$11,Costs!$AB$12),Costs!$AB$11)</f>
        <v>141.06979258448007</v>
      </c>
      <c r="L79">
        <f t="shared" si="5"/>
        <v>27.527619646033514</v>
      </c>
      <c r="M79">
        <f t="shared" si="6"/>
        <v>-80.632380353966482</v>
      </c>
      <c r="N79">
        <f t="shared" si="7"/>
        <v>7.5999999999999998E-2</v>
      </c>
    </row>
    <row r="80" spans="7:14" x14ac:dyDescent="0.25">
      <c r="G80">
        <v>77</v>
      </c>
      <c r="H80">
        <f t="shared" si="4"/>
        <v>7.6999999999999999E-2</v>
      </c>
      <c r="I80">
        <f>IF(Price!$AB$12&gt;Price!$AB$11,BETAINV(H80,Price!$AB$19,Price!$AB$20,Price!$AB$11,Price!$AB$12),Price!$AB$11)</f>
        <v>4.5817392081816219</v>
      </c>
      <c r="J80">
        <f>IF(Yield!$AB$12&gt;Yield!$AB$11,BETAINV(H80,Yield!$AB$19,Yield!$AB$20,Yield!$AB$11,Yield!$AB$12),Yield!$AB$11)</f>
        <v>36.897594989462462</v>
      </c>
      <c r="K80">
        <f>IF(Costs!$AB$12&gt;Costs!$AB$11,BETAINV(H80,Costs!$AB$19,Costs!$AB$20,Costs!$AB$11,Costs!$AB$12),Costs!$AB$11)</f>
        <v>141.07678067604695</v>
      </c>
      <c r="L80">
        <f t="shared" si="5"/>
        <v>27.978376974778968</v>
      </c>
      <c r="M80">
        <f t="shared" si="6"/>
        <v>-80.181623025221029</v>
      </c>
      <c r="N80">
        <f t="shared" si="7"/>
        <v>7.6999999999999999E-2</v>
      </c>
    </row>
    <row r="81" spans="7:14" x14ac:dyDescent="0.25">
      <c r="G81">
        <v>78</v>
      </c>
      <c r="H81">
        <f t="shared" si="4"/>
        <v>7.8E-2</v>
      </c>
      <c r="I81">
        <f>IF(Price!$AB$12&gt;Price!$AB$11,BETAINV(H81,Price!$AB$19,Price!$AB$20,Price!$AB$11,Price!$AB$12),Price!$AB$11)</f>
        <v>4.5852688485640911</v>
      </c>
      <c r="J81">
        <f>IF(Yield!$AB$12&gt;Yield!$AB$11,BETAINV(H81,Yield!$AB$19,Yield!$AB$20,Yield!$AB$11,Yield!$AB$12),Yield!$AB$11)</f>
        <v>36.968209996366767</v>
      </c>
      <c r="K81">
        <f>IF(Costs!$AB$12&gt;Costs!$AB$11,BETAINV(H81,Costs!$AB$19,Costs!$AB$20,Costs!$AB$11,Costs!$AB$12),Costs!$AB$11)</f>
        <v>141.08373022061252</v>
      </c>
      <c r="L81">
        <f t="shared" si="5"/>
        <v>28.425451462903652</v>
      </c>
      <c r="M81">
        <f t="shared" si="6"/>
        <v>-79.734548537096344</v>
      </c>
      <c r="N81">
        <f t="shared" si="7"/>
        <v>7.8E-2</v>
      </c>
    </row>
    <row r="82" spans="7:14" x14ac:dyDescent="0.25">
      <c r="G82">
        <v>79</v>
      </c>
      <c r="H82">
        <f t="shared" si="4"/>
        <v>7.9000000000000001E-2</v>
      </c>
      <c r="I82">
        <f>IF(Price!$AB$12&gt;Price!$AB$11,BETAINV(H82,Price!$AB$19,Price!$AB$20,Price!$AB$11,Price!$AB$12),Price!$AB$11)</f>
        <v>4.5887678098979663</v>
      </c>
      <c r="J82">
        <f>IF(Yield!$AB$12&gt;Yield!$AB$11,BETAINV(H82,Yield!$AB$19,Yield!$AB$20,Yield!$AB$11,Yield!$AB$12),Yield!$AB$11)</f>
        <v>37.038170734989606</v>
      </c>
      <c r="K82">
        <f>IF(Costs!$AB$12&gt;Costs!$AB$11,BETAINV(H82,Costs!$AB$19,Costs!$AB$20,Costs!$AB$11,Costs!$AB$12),Costs!$AB$11)</f>
        <v>141.09064202530837</v>
      </c>
      <c r="L82">
        <f t="shared" si="5"/>
        <v>28.868923580916828</v>
      </c>
      <c r="M82">
        <f t="shared" si="6"/>
        <v>-79.291076419083169</v>
      </c>
      <c r="N82">
        <f t="shared" si="7"/>
        <v>7.9000000000000001E-2</v>
      </c>
    </row>
    <row r="83" spans="7:14" x14ac:dyDescent="0.25">
      <c r="G83">
        <v>80</v>
      </c>
      <c r="H83">
        <f t="shared" si="4"/>
        <v>0.08</v>
      </c>
      <c r="I83">
        <f>IF(Price!$AB$12&gt;Price!$AB$11,BETAINV(H83,Price!$AB$19,Price!$AB$20,Price!$AB$11,Price!$AB$12),Price!$AB$11)</f>
        <v>4.5922367746567136</v>
      </c>
      <c r="J83">
        <f>IF(Yield!$AB$12&gt;Yield!$AB$11,BETAINV(H83,Yield!$AB$19,Yield!$AB$20,Yield!$AB$11,Yield!$AB$12),Yield!$AB$11)</f>
        <v>37.107491684217891</v>
      </c>
      <c r="K83">
        <f>IF(Costs!$AB$12&gt;Costs!$AB$11,BETAINV(H83,Costs!$AB$19,Costs!$AB$20,Costs!$AB$11,Costs!$AB$12),Costs!$AB$11)</f>
        <v>141.0975168712711</v>
      </c>
      <c r="L83">
        <f t="shared" si="5"/>
        <v>29.30887105626249</v>
      </c>
      <c r="M83">
        <f t="shared" si="6"/>
        <v>-78.851128943737507</v>
      </c>
      <c r="N83">
        <f t="shared" si="7"/>
        <v>0.08</v>
      </c>
    </row>
    <row r="84" spans="7:14" x14ac:dyDescent="0.25">
      <c r="G84">
        <v>81</v>
      </c>
      <c r="H84">
        <f t="shared" si="4"/>
        <v>8.1000000000000003E-2</v>
      </c>
      <c r="I84">
        <f>IF(Price!$AB$12&gt;Price!$AB$11,BETAINV(H84,Price!$AB$19,Price!$AB$20,Price!$AB$11,Price!$AB$12),Price!$AB$11)</f>
        <v>4.5956764019376646</v>
      </c>
      <c r="J84">
        <f>IF(Yield!$AB$12&gt;Yield!$AB$11,BETAINV(H84,Yield!$AB$19,Yield!$AB$20,Yield!$AB$11,Yield!$AB$12),Yield!$AB$11)</f>
        <v>37.176186826980143</v>
      </c>
      <c r="K84">
        <f>IF(Costs!$AB$12&gt;Costs!$AB$11,BETAINV(H84,Costs!$AB$19,Costs!$AB$20,Costs!$AB$11,Costs!$AB$12),Costs!$AB$11)</f>
        <v>141.10435551479591</v>
      </c>
      <c r="L84">
        <f t="shared" si="5"/>
        <v>29.745368999982588</v>
      </c>
      <c r="M84">
        <f t="shared" si="6"/>
        <v>-78.414631000017408</v>
      </c>
      <c r="N84">
        <f t="shared" si="7"/>
        <v>8.1000000000000003E-2</v>
      </c>
    </row>
    <row r="85" spans="7:14" x14ac:dyDescent="0.25">
      <c r="G85">
        <v>82</v>
      </c>
      <c r="H85">
        <f t="shared" si="4"/>
        <v>8.2000000000000003E-2</v>
      </c>
      <c r="I85">
        <f>IF(Price!$AB$12&gt;Price!$AB$11,BETAINV(H85,Price!$AB$19,Price!$AB$20,Price!$AB$11,Price!$AB$12),Price!$AB$11)</f>
        <v>4.5990873285413265</v>
      </c>
      <c r="J85">
        <f>IF(Yield!$AB$12&gt;Yield!$AB$11,BETAINV(H85,Yield!$AB$19,Yield!$AB$20,Yield!$AB$11,Yield!$AB$12),Yield!$AB$11)</f>
        <v>37.244269673129779</v>
      </c>
      <c r="K85">
        <f>IF(Costs!$AB$12&gt;Costs!$AB$11,BETAINV(H85,Costs!$AB$19,Costs!$AB$20,Costs!$AB$11,Costs!$AB$12),Costs!$AB$11)</f>
        <v>141.11115868842572</v>
      </c>
      <c r="L85">
        <f t="shared" si="5"/>
        <v>30.178490026041459</v>
      </c>
      <c r="M85">
        <f t="shared" si="6"/>
        <v>-77.981509973958538</v>
      </c>
      <c r="N85">
        <f t="shared" si="7"/>
        <v>8.2000000000000003E-2</v>
      </c>
    </row>
    <row r="86" spans="7:14" x14ac:dyDescent="0.25">
      <c r="G86">
        <v>83</v>
      </c>
      <c r="H86">
        <f t="shared" si="4"/>
        <v>8.3000000000000004E-2</v>
      </c>
      <c r="I86">
        <f>IF(Price!$AB$12&gt;Price!$AB$11,BETAINV(H86,Price!$AB$19,Price!$AB$20,Price!$AB$11,Price!$AB$12),Price!$AB$11)</f>
        <v>4.6024701699883721</v>
      </c>
      <c r="J86">
        <f>IF(Yield!$AB$12&gt;Yield!$AB$11,BETAINV(H86,Yield!$AB$19,Yield!$AB$20,Yield!$AB$11,Yield!$AB$12),Yield!$AB$11)</f>
        <v>37.311753281007427</v>
      </c>
      <c r="K86">
        <f>IF(Costs!$AB$12&gt;Costs!$AB$11,BETAINV(H86,Costs!$AB$19,Costs!$AB$20,Costs!$AB$11,Costs!$AB$12),Costs!$AB$11)</f>
        <v>141.11792710197963</v>
      </c>
      <c r="L86">
        <f t="shared" si="5"/>
        <v>30.608304363822811</v>
      </c>
      <c r="M86">
        <f t="shared" si="6"/>
        <v>-77.551695636177186</v>
      </c>
      <c r="N86">
        <f t="shared" si="7"/>
        <v>8.3000000000000004E-2</v>
      </c>
    </row>
    <row r="87" spans="7:14" x14ac:dyDescent="0.25">
      <c r="G87">
        <v>84</v>
      </c>
      <c r="H87">
        <f t="shared" si="4"/>
        <v>8.4000000000000005E-2</v>
      </c>
      <c r="I87">
        <f>IF(Price!$AB$12&gt;Price!$AB$11,BETAINV(H87,Price!$AB$19,Price!$AB$20,Price!$AB$11,Price!$AB$12),Price!$AB$11)</f>
        <v>4.6058255214785513</v>
      </c>
      <c r="J87">
        <f>IF(Yield!$AB$12&gt;Yield!$AB$11,BETAINV(H87,Yield!$AB$19,Yield!$AB$20,Yield!$AB$11,Yield!$AB$12),Yield!$AB$11)</f>
        <v>37.378650277773417</v>
      </c>
      <c r="K87">
        <f>IF(Costs!$AB$12&gt;Costs!$AB$11,BETAINV(H87,Costs!$AB$19,Costs!$AB$20,Costs!$AB$11,Costs!$AB$12),Costs!$AB$11)</f>
        <v>141.12466144352538</v>
      </c>
      <c r="L87">
        <f t="shared" si="5"/>
        <v>31.034879964264775</v>
      </c>
      <c r="M87">
        <f t="shared" si="6"/>
        <v>-77.125120035735222</v>
      </c>
      <c r="N87">
        <f t="shared" si="7"/>
        <v>8.4000000000000005E-2</v>
      </c>
    </row>
    <row r="88" spans="7:14" x14ac:dyDescent="0.25">
      <c r="G88">
        <v>85</v>
      </c>
      <c r="H88">
        <f t="shared" si="4"/>
        <v>8.5000000000000006E-2</v>
      </c>
      <c r="I88">
        <f>IF(Price!$AB$12&gt;Price!$AB$11,BETAINV(H88,Price!$AB$19,Price!$AB$20,Price!$AB$11,Price!$AB$12),Price!$AB$11)</f>
        <v>4.6091539587955532</v>
      </c>
      <c r="J88">
        <f>IF(Yield!$AB$12&gt;Yield!$AB$11,BETAINV(H88,Yield!$AB$19,Yield!$AB$20,Yield!$AB$11,Yield!$AB$12),Yield!$AB$11)</f>
        <v>37.444972878594413</v>
      </c>
      <c r="K88">
        <f>IF(Costs!$AB$12&gt;Costs!$AB$11,BETAINV(H88,Costs!$AB$19,Costs!$AB$20,Costs!$AB$11,Costs!$AB$12),Costs!$AB$11)</f>
        <v>141.1313623802989</v>
      </c>
      <c r="L88">
        <f t="shared" si="5"/>
        <v>31.458282600066667</v>
      </c>
      <c r="M88">
        <f t="shared" si="6"/>
        <v>-76.701717399933329</v>
      </c>
      <c r="N88">
        <f t="shared" si="7"/>
        <v>8.5000000000000006E-2</v>
      </c>
    </row>
    <row r="89" spans="7:14" x14ac:dyDescent="0.25">
      <c r="G89">
        <v>86</v>
      </c>
      <c r="H89">
        <f t="shared" si="4"/>
        <v>8.5999999999999993E-2</v>
      </c>
      <c r="I89">
        <f>IF(Price!$AB$12&gt;Price!$AB$11,BETAINV(H89,Price!$AB$19,Price!$AB$20,Price!$AB$11,Price!$AB$12),Price!$AB$11)</f>
        <v>4.6124560391614153</v>
      </c>
      <c r="J89">
        <f>IF(Yield!$AB$12&gt;Yield!$AB$11,BETAINV(H89,Yield!$AB$19,Yield!$AB$20,Yield!$AB$11,Yield!$AB$12),Yield!$AB$11)</f>
        <v>37.51073290476144</v>
      </c>
      <c r="K89">
        <f>IF(Costs!$AB$12&gt;Costs!$AB$11,BETAINV(H89,Costs!$AB$19,Costs!$AB$20,Costs!$AB$11,Costs!$AB$12),Costs!$AB$11)</f>
        <v>141.13803055957482</v>
      </c>
      <c r="L89">
        <f t="shared" si="5"/>
        <v>31.878575960362895</v>
      </c>
      <c r="M89">
        <f t="shared" si="6"/>
        <v>-76.281424039637102</v>
      </c>
      <c r="N89">
        <f t="shared" si="7"/>
        <v>8.5999999999999993E-2</v>
      </c>
    </row>
    <row r="90" spans="7:14" x14ac:dyDescent="0.25">
      <c r="G90">
        <v>87</v>
      </c>
      <c r="H90">
        <f t="shared" si="4"/>
        <v>8.6999999999999994E-2</v>
      </c>
      <c r="I90">
        <f>IF(Price!$AB$12&gt;Price!$AB$11,BETAINV(H90,Price!$AB$19,Price!$AB$20,Price!$AB$11,Price!$AB$12),Price!$AB$11)</f>
        <v>4.6157323020438676</v>
      </c>
      <c r="J90">
        <f>IF(Yield!$AB$12&gt;Yield!$AB$11,BETAINV(H90,Yield!$AB$19,Yield!$AB$20,Yield!$AB$11,Yield!$AB$12),Yield!$AB$11)</f>
        <v>37.575941800810376</v>
      </c>
      <c r="K90">
        <f>IF(Costs!$AB$12&gt;Costs!$AB$11,BETAINV(H90,Costs!$AB$19,Costs!$AB$20,Costs!$AB$11,Costs!$AB$12),Costs!$AB$11)</f>
        <v>141.14466660949097</v>
      </c>
      <c r="L90">
        <f t="shared" si="5"/>
        <v>32.295821740229911</v>
      </c>
      <c r="M90">
        <f t="shared" si="6"/>
        <v>-75.864178259770085</v>
      </c>
      <c r="N90">
        <f t="shared" si="7"/>
        <v>8.6999999999999994E-2</v>
      </c>
    </row>
    <row r="91" spans="7:14" x14ac:dyDescent="0.25">
      <c r="G91">
        <v>88</v>
      </c>
      <c r="H91">
        <f t="shared" si="4"/>
        <v>8.7999999999999995E-2</v>
      </c>
      <c r="I91">
        <f>IF(Price!$AB$12&gt;Price!$AB$11,BETAINV(H91,Price!$AB$19,Price!$AB$20,Price!$AB$11,Price!$AB$12),Price!$AB$11)</f>
        <v>4.6189832699197133</v>
      </c>
      <c r="J91">
        <f>IF(Yield!$AB$12&gt;Yield!$AB$11,BETAINV(H91,Yield!$AB$19,Yield!$AB$20,Yield!$AB$11,Yield!$AB$12),Yield!$AB$11)</f>
        <v>37.640610650710805</v>
      </c>
      <c r="K91">
        <f>IF(Costs!$AB$12&gt;Costs!$AB$11,BETAINV(H91,Costs!$AB$19,Costs!$AB$20,Costs!$AB$11,Costs!$AB$12),Costs!$AB$11)</f>
        <v>141.1512711398297</v>
      </c>
      <c r="L91">
        <f t="shared" si="5"/>
        <v>32.71007972536529</v>
      </c>
      <c r="M91">
        <f t="shared" si="6"/>
        <v>-75.449920274634707</v>
      </c>
      <c r="N91">
        <f t="shared" si="7"/>
        <v>8.7999999999999995E-2</v>
      </c>
    </row>
    <row r="92" spans="7:14" x14ac:dyDescent="0.25">
      <c r="G92">
        <v>89</v>
      </c>
      <c r="H92">
        <f t="shared" si="4"/>
        <v>8.8999999999999996E-2</v>
      </c>
      <c r="I92">
        <f>IF(Price!$AB$12&gt;Price!$AB$11,BETAINV(H92,Price!$AB$19,Price!$AB$20,Price!$AB$11,Price!$AB$12),Price!$AB$11)</f>
        <v>4.622209448997106</v>
      </c>
      <c r="J92">
        <f>IF(Yield!$AB$12&gt;Yield!$AB$11,BETAINV(H92,Yield!$AB$19,Yield!$AB$20,Yield!$AB$11,Yield!$AB$12),Yield!$AB$11)</f>
        <v>37.704750193183841</v>
      </c>
      <c r="K92">
        <f>IF(Costs!$AB$12&gt;Costs!$AB$11,BETAINV(H92,Costs!$AB$19,Costs!$AB$20,Costs!$AB$11,Costs!$AB$12),Costs!$AB$11)</f>
        <v>141.15784474275901</v>
      </c>
      <c r="L92">
        <f t="shared" si="5"/>
        <v>33.121407872250785</v>
      </c>
      <c r="M92">
        <f t="shared" si="6"/>
        <v>-75.038592127749212</v>
      </c>
      <c r="N92">
        <f t="shared" si="7"/>
        <v>8.8999999999999996E-2</v>
      </c>
    </row>
    <row r="93" spans="7:14" x14ac:dyDescent="0.25">
      <c r="G93">
        <v>90</v>
      </c>
      <c r="H93">
        <f t="shared" si="4"/>
        <v>0.09</v>
      </c>
      <c r="I93">
        <f>IF(Price!$AB$12&gt;Price!$AB$11,BETAINV(H93,Price!$AB$19,Price!$AB$20,Price!$AB$11,Price!$AB$12),Price!$AB$11)</f>
        <v>4.6254113298993724</v>
      </c>
      <c r="J93">
        <f>IF(Yield!$AB$12&gt;Yield!$AB$11,BETAINV(H93,Yield!$AB$19,Yield!$AB$20,Yield!$AB$11,Yield!$AB$12),Yield!$AB$11)</f>
        <v>37.768370836204895</v>
      </c>
      <c r="K93">
        <f>IF(Costs!$AB$12&gt;Costs!$AB$11,BETAINV(H93,Costs!$AB$19,Costs!$AB$20,Costs!$AB$11,Costs!$AB$12),Costs!$AB$11)</f>
        <v>141.16438799353554</v>
      </c>
      <c r="L93">
        <f t="shared" si="5"/>
        <v>33.529862384087608</v>
      </c>
      <c r="M93">
        <f t="shared" si="6"/>
        <v>-74.630137615912389</v>
      </c>
      <c r="N93">
        <f t="shared" si="7"/>
        <v>0.09</v>
      </c>
    </row>
    <row r="94" spans="7:14" x14ac:dyDescent="0.25">
      <c r="G94">
        <v>91</v>
      </c>
      <c r="H94">
        <f t="shared" si="4"/>
        <v>9.0999999999999998E-2</v>
      </c>
      <c r="I94">
        <f>IF(Price!$AB$12&gt;Price!$AB$11,BETAINV(H94,Price!$AB$19,Price!$AB$20,Price!$AB$11,Price!$AB$12),Price!$AB$11)</f>
        <v>4.6285893883128377</v>
      </c>
      <c r="J94">
        <f>IF(Yield!$AB$12&gt;Yield!$AB$11,BETAINV(H94,Yield!$AB$19,Yield!$AB$20,Yield!$AB$11,Yield!$AB$12),Yield!$AB$11)</f>
        <v>37.831482670743533</v>
      </c>
      <c r="K94">
        <f>IF(Costs!$AB$12&gt;Costs!$AB$11,BETAINV(H94,Costs!$AB$19,Costs!$AB$20,Costs!$AB$11,Costs!$AB$12),Costs!$AB$11)</f>
        <v>141.17090145117234</v>
      </c>
      <c r="L94">
        <f t="shared" si="5"/>
        <v>33.935497782772188</v>
      </c>
      <c r="M94">
        <f t="shared" si="6"/>
        <v>-74.224502217227808</v>
      </c>
      <c r="N94">
        <f t="shared" si="7"/>
        <v>9.0999999999999998E-2</v>
      </c>
    </row>
    <row r="95" spans="7:14" x14ac:dyDescent="0.25">
      <c r="G95">
        <v>92</v>
      </c>
      <c r="H95">
        <f t="shared" si="4"/>
        <v>9.1999999999999998E-2</v>
      </c>
      <c r="I95">
        <f>IF(Price!$AB$12&gt;Price!$AB$11,BETAINV(H95,Price!$AB$19,Price!$AB$20,Price!$AB$11,Price!$AB$12),Price!$AB$11)</f>
        <v>4.6317440856009107</v>
      </c>
      <c r="J95">
        <f>IF(Yield!$AB$12&gt;Yield!$AB$11,BETAINV(H95,Yield!$AB$19,Yield!$AB$20,Yield!$AB$11,Yield!$AB$12),Yield!$AB$11)</f>
        <v>37.894095483788206</v>
      </c>
      <c r="K95">
        <f>IF(Costs!$AB$12&gt;Costs!$AB$11,BETAINV(H95,Costs!$AB$19,Costs!$AB$20,Costs!$AB$11,Costs!$AB$12),Costs!$AB$11)</f>
        <v>141.17738565907311</v>
      </c>
      <c r="L95">
        <f t="shared" si="5"/>
        <v>34.338366977159097</v>
      </c>
      <c r="M95">
        <f t="shared" si="6"/>
        <v>-73.821633022840899</v>
      </c>
      <c r="N95">
        <f t="shared" si="7"/>
        <v>9.1999999999999998E-2</v>
      </c>
    </row>
    <row r="96" spans="7:14" x14ac:dyDescent="0.25">
      <c r="G96">
        <v>93</v>
      </c>
      <c r="H96">
        <f t="shared" si="4"/>
        <v>9.2999999999999999E-2</v>
      </c>
      <c r="I96">
        <f>IF(Price!$AB$12&gt;Price!$AB$11,BETAINV(H96,Price!$AB$19,Price!$AB$20,Price!$AB$11,Price!$AB$12),Price!$AB$11)</f>
        <v>4.6348758693865504</v>
      </c>
      <c r="J96">
        <f>IF(Yield!$AB$12&gt;Yield!$AB$11,BETAINV(H96,Yield!$AB$19,Yield!$AB$20,Yield!$AB$11,Yield!$AB$12),Yield!$AB$11)</f>
        <v>37.956218770700687</v>
      </c>
      <c r="K96">
        <f>IF(Costs!$AB$12&gt;Costs!$AB$11,BETAINV(H96,Costs!$AB$19,Costs!$AB$20,Costs!$AB$11,Costs!$AB$12),Costs!$AB$11)</f>
        <v>141.18384114563511</v>
      </c>
      <c r="L96">
        <f t="shared" si="5"/>
        <v>34.738521327842335</v>
      </c>
      <c r="M96">
        <f t="shared" si="6"/>
        <v>-73.421478672157662</v>
      </c>
      <c r="N96">
        <f t="shared" si="7"/>
        <v>9.2999999999999999E-2</v>
      </c>
    </row>
    <row r="97" spans="7:14" x14ac:dyDescent="0.25">
      <c r="G97">
        <v>94</v>
      </c>
      <c r="H97">
        <f t="shared" si="4"/>
        <v>9.4E-2</v>
      </c>
      <c r="I97">
        <f>IF(Price!$AB$12&gt;Price!$AB$11,BETAINV(H97,Price!$AB$19,Price!$AB$20,Price!$AB$11,Price!$AB$12),Price!$AB$11)</f>
        <v>4.6379851741050393</v>
      </c>
      <c r="J97">
        <f>IF(Yield!$AB$12&gt;Yield!$AB$11,BETAINV(H97,Yield!$AB$19,Yield!$AB$20,Yield!$AB$11,Yield!$AB$12),Yield!$AB$11)</f>
        <v>38.017861746941229</v>
      </c>
      <c r="K97">
        <f>IF(Costs!$AB$12&gt;Costs!$AB$11,BETAINV(H97,Costs!$AB$19,Costs!$AB$20,Costs!$AB$11,Costs!$AB$12),Costs!$AB$11)</f>
        <v>141.19026842482262</v>
      </c>
      <c r="L97">
        <f t="shared" si="5"/>
        <v>35.136010708665907</v>
      </c>
      <c r="M97">
        <f t="shared" si="6"/>
        <v>-73.02398929133409</v>
      </c>
      <c r="N97">
        <f t="shared" si="7"/>
        <v>9.4E-2</v>
      </c>
    </row>
    <row r="98" spans="7:14" x14ac:dyDescent="0.25">
      <c r="G98">
        <v>95</v>
      </c>
      <c r="H98">
        <f t="shared" si="4"/>
        <v>9.5000000000000001E-2</v>
      </c>
      <c r="I98">
        <f>IF(Price!$AB$12&gt;Price!$AB$11,BETAINV(H98,Price!$AB$19,Price!$AB$20,Price!$AB$11,Price!$AB$12),Price!$AB$11)</f>
        <v>4.6410724215289019</v>
      </c>
      <c r="J98">
        <f>IF(Yield!$AB$12&gt;Yield!$AB$11,BETAINV(H98,Yield!$AB$19,Yield!$AB$20,Yield!$AB$11,Yield!$AB$12),Yield!$AB$11)</f>
        <v>38.079033359203144</v>
      </c>
      <c r="K98">
        <f>IF(Costs!$AB$12&gt;Costs!$AB$11,BETAINV(H98,Costs!$AB$19,Costs!$AB$20,Costs!$AB$11,Costs!$AB$12),Costs!$AB$11)</f>
        <v>141.19666799671262</v>
      </c>
      <c r="L98">
        <f t="shared" si="5"/>
        <v>35.530883565164146</v>
      </c>
      <c r="M98">
        <f t="shared" si="6"/>
        <v>-72.629116434835851</v>
      </c>
      <c r="N98">
        <f t="shared" si="7"/>
        <v>9.5000000000000001E-2</v>
      </c>
    </row>
    <row r="99" spans="7:14" x14ac:dyDescent="0.25">
      <c r="G99">
        <v>96</v>
      </c>
      <c r="H99">
        <f t="shared" si="4"/>
        <v>9.6000000000000002E-2</v>
      </c>
      <c r="I99">
        <f>IF(Price!$AB$12&gt;Price!$AB$11,BETAINV(H99,Price!$AB$19,Price!$AB$20,Price!$AB$11,Price!$AB$12),Price!$AB$11)</f>
        <v>4.644138021266631</v>
      </c>
      <c r="J99">
        <f>IF(Yield!$AB$12&gt;Yield!$AB$11,BETAINV(H99,Yield!$AB$19,Yield!$AB$20,Yield!$AB$11,Yield!$AB$12),Yield!$AB$11)</f>
        <v>38.139742295992171</v>
      </c>
      <c r="K99">
        <f>IF(Costs!$AB$12&gt;Costs!$AB$11,BETAINV(H99,Costs!$AB$19,Costs!$AB$20,Costs!$AB$11,Costs!$AB$12),Costs!$AB$11)</f>
        <v>141.20304034801441</v>
      </c>
      <c r="L99">
        <f t="shared" si="5"/>
        <v>35.923186970113903</v>
      </c>
      <c r="M99">
        <f t="shared" si="6"/>
        <v>-72.236813029886093</v>
      </c>
      <c r="N99">
        <f t="shared" si="7"/>
        <v>9.6000000000000002E-2</v>
      </c>
    </row>
    <row r="100" spans="7:14" x14ac:dyDescent="0.25">
      <c r="G100">
        <v>97</v>
      </c>
      <c r="H100">
        <f t="shared" si="4"/>
        <v>9.7000000000000003E-2</v>
      </c>
      <c r="I100">
        <f>IF(Price!$AB$12&gt;Price!$AB$11,BETAINV(H100,Price!$AB$19,Price!$AB$20,Price!$AB$11,Price!$AB$12),Price!$AB$11)</f>
        <v>4.6471823712368003</v>
      </c>
      <c r="J100">
        <f>IF(Yield!$AB$12&gt;Yield!$AB$11,BETAINV(H100,Yield!$AB$19,Yield!$AB$20,Yield!$AB$11,Yield!$AB$12),Yield!$AB$11)</f>
        <v>38.199996997683925</v>
      </c>
      <c r="K100">
        <f>IF(Costs!$AB$12&gt;Costs!$AB$11,BETAINV(H100,Costs!$AB$19,Costs!$AB$20,Costs!$AB$11,Costs!$AB$12),Costs!$AB$11)</f>
        <v>141.20938595256456</v>
      </c>
      <c r="L100">
        <f t="shared" si="5"/>
        <v>36.312966676370877</v>
      </c>
      <c r="M100">
        <f t="shared" si="6"/>
        <v>-71.84703332362912</v>
      </c>
      <c r="N100">
        <f t="shared" si="7"/>
        <v>9.7000000000000003E-2</v>
      </c>
    </row>
    <row r="101" spans="7:14" x14ac:dyDescent="0.25">
      <c r="G101">
        <v>98</v>
      </c>
      <c r="H101">
        <f t="shared" si="4"/>
        <v>9.8000000000000004E-2</v>
      </c>
      <c r="I101">
        <f>IF(Price!$AB$12&gt;Price!$AB$11,BETAINV(H101,Price!$AB$19,Price!$AB$20,Price!$AB$11,Price!$AB$12),Price!$AB$11)</f>
        <v>4.6502058581190013</v>
      </c>
      <c r="J101">
        <f>IF(Yield!$AB$12&gt;Yield!$AB$11,BETAINV(H101,Yield!$AB$19,Yield!$AB$20,Yield!$AB$11,Yield!$AB$12),Yield!$AB$11)</f>
        <v>38.259805666090244</v>
      </c>
      <c r="K101">
        <f>IF(Costs!$AB$12&gt;Costs!$AB$11,BETAINV(H101,Costs!$AB$19,Costs!$AB$20,Costs!$AB$11,Costs!$AB$12),Costs!$AB$11)</f>
        <v>141.2157052717987</v>
      </c>
      <c r="L101">
        <f t="shared" si="5"/>
        <v>36.700267167148724</v>
      </c>
      <c r="M101">
        <f t="shared" si="6"/>
        <v>-71.459732832851273</v>
      </c>
      <c r="N101">
        <f t="shared" si="7"/>
        <v>9.8000000000000004E-2</v>
      </c>
    </row>
    <row r="102" spans="7:14" x14ac:dyDescent="0.25">
      <c r="G102">
        <v>99</v>
      </c>
      <c r="H102">
        <f t="shared" si="4"/>
        <v>9.9000000000000005E-2</v>
      </c>
      <c r="I102">
        <f>IF(Price!$AB$12&gt;Price!$AB$11,BETAINV(H102,Price!$AB$19,Price!$AB$20,Price!$AB$11,Price!$AB$12),Price!$AB$11)</f>
        <v>4.6532088577829853</v>
      </c>
      <c r="J102">
        <f>IF(Yield!$AB$12&gt;Yield!$AB$11,BETAINV(H102,Yield!$AB$19,Yield!$AB$20,Yield!$AB$11,Yield!$AB$12),Yield!$AB$11)</f>
        <v>38.319176273563194</v>
      </c>
      <c r="K102">
        <f>IF(Costs!$AB$12&gt;Costs!$AB$11,BETAINV(H102,Costs!$AB$19,Costs!$AB$20,Costs!$AB$11,Costs!$AB$12),Costs!$AB$11)</f>
        <v>141.2219987552013</v>
      </c>
      <c r="L102">
        <f t="shared" si="5"/>
        <v>37.085131703890568</v>
      </c>
      <c r="M102">
        <f t="shared" si="6"/>
        <v>-71.074868296109429</v>
      </c>
      <c r="N102">
        <f t="shared" si="7"/>
        <v>9.9000000000000005E-2</v>
      </c>
    </row>
    <row r="103" spans="7:14" x14ac:dyDescent="0.25">
      <c r="G103">
        <v>100</v>
      </c>
      <c r="H103">
        <f t="shared" si="4"/>
        <v>0.1</v>
      </c>
      <c r="I103">
        <f>IF(Price!$AB$12&gt;Price!$AB$11,BETAINV(H103,Price!$AB$19,Price!$AB$20,Price!$AB$11,Price!$AB$12),Price!$AB$11)</f>
        <v>4.656191735697254</v>
      </c>
      <c r="J103">
        <f>IF(Yield!$AB$12&gt;Yield!$AB$11,BETAINV(H103,Yield!$AB$19,Yield!$AB$20,Yield!$AB$11,Yield!$AB$12),Yield!$AB$11)</f>
        <v>38.378116571663469</v>
      </c>
      <c r="K103">
        <f>IF(Costs!$AB$12&gt;Costs!$AB$11,BETAINV(H103,Costs!$AB$19,Costs!$AB$20,Costs!$AB$11,Costs!$AB$12),Costs!$AB$11)</f>
        <v>141.22826684073502</v>
      </c>
      <c r="L103">
        <f t="shared" si="5"/>
        <v>37.467602371870242</v>
      </c>
      <c r="M103">
        <f t="shared" si="6"/>
        <v>-70.692397628129754</v>
      </c>
      <c r="N103">
        <f t="shared" si="7"/>
        <v>0.1</v>
      </c>
    </row>
    <row r="104" spans="7:14" x14ac:dyDescent="0.25">
      <c r="G104">
        <v>101</v>
      </c>
      <c r="H104">
        <f t="shared" si="4"/>
        <v>0.10100000000000001</v>
      </c>
      <c r="I104">
        <f>IF(Price!$AB$12&gt;Price!$AB$11,BETAINV(H104,Price!$AB$19,Price!$AB$20,Price!$AB$11,Price!$AB$12),Price!$AB$11)</f>
        <v>4.6591548473182893</v>
      </c>
      <c r="J104">
        <f>IF(Yield!$AB$12&gt;Yield!$AB$11,BETAINV(H104,Yield!$AB$19,Yield!$AB$20,Yield!$AB$11,Yield!$AB$12),Yield!$AB$11)</f>
        <v>38.436634099418143</v>
      </c>
      <c r="K104">
        <f>IF(Costs!$AB$12&gt;Costs!$AB$11,BETAINV(H104,Costs!$AB$19,Costs!$AB$20,Costs!$AB$11,Costs!$AB$12),Costs!$AB$11)</f>
        <v>141.23450995525027</v>
      </c>
      <c r="L104">
        <f t="shared" si="5"/>
        <v>37.847720123653204</v>
      </c>
      <c r="M104">
        <f t="shared" si="6"/>
        <v>-70.312279876346793</v>
      </c>
      <c r="N104">
        <f t="shared" si="7"/>
        <v>0.10100000000000001</v>
      </c>
    </row>
    <row r="105" spans="7:14" x14ac:dyDescent="0.25">
      <c r="G105">
        <v>102</v>
      </c>
      <c r="H105">
        <f t="shared" si="4"/>
        <v>0.10199999999999999</v>
      </c>
      <c r="I105">
        <f>IF(Price!$AB$12&gt;Price!$AB$11,BETAINV(H105,Price!$AB$19,Price!$AB$20,Price!$AB$11,Price!$AB$12),Price!$AB$11)</f>
        <v>4.6620985384615068</v>
      </c>
      <c r="J105">
        <f>IF(Yield!$AB$12&gt;Yield!$AB$11,BETAINV(H105,Yield!$AB$19,Yield!$AB$20,Yield!$AB$11,Yield!$AB$12),Yield!$AB$11)</f>
        <v>38.494736191191166</v>
      </c>
      <c r="K105">
        <f>IF(Costs!$AB$12&gt;Costs!$AB$11,BETAINV(H105,Costs!$AB$19,Costs!$AB$20,Costs!$AB$11,Costs!$AB$12),Costs!$AB$11)</f>
        <v>141.24072851487648</v>
      </c>
      <c r="L105">
        <f t="shared" si="5"/>
        <v>38.225524820537117</v>
      </c>
      <c r="M105">
        <f t="shared" si="6"/>
        <v>-69.934475179462879</v>
      </c>
      <c r="N105">
        <f t="shared" si="7"/>
        <v>0.10199999999999999</v>
      </c>
    </row>
    <row r="106" spans="7:14" x14ac:dyDescent="0.25">
      <c r="G106">
        <v>103</v>
      </c>
      <c r="H106">
        <f t="shared" si="4"/>
        <v>0.10299999999999999</v>
      </c>
      <c r="I106">
        <f>IF(Price!$AB$12&gt;Price!$AB$11,BETAINV(H106,Price!$AB$19,Price!$AB$20,Price!$AB$11,Price!$AB$12),Price!$AB$11)</f>
        <v>4.6650231456549882</v>
      </c>
      <c r="J106">
        <f>IF(Yield!$AB$12&gt;Yield!$AB$11,BETAINV(H106,Yield!$AB$19,Yield!$AB$20,Yield!$AB$11,Yield!$AB$12),Yield!$AB$11)</f>
        <v>38.552429984188336</v>
      </c>
      <c r="K106">
        <f>IF(Costs!$AB$12&gt;Costs!$AB$11,BETAINV(H106,Costs!$AB$19,Costs!$AB$20,Costs!$AB$11,Costs!$AB$12),Costs!$AB$11)</f>
        <v>141.24692292539592</v>
      </c>
      <c r="L106">
        <f t="shared" si="5"/>
        <v>38.601055272086029</v>
      </c>
      <c r="M106">
        <f t="shared" si="6"/>
        <v>-69.558944727913968</v>
      </c>
      <c r="N106">
        <f t="shared" si="7"/>
        <v>0.10299999999999999</v>
      </c>
    </row>
    <row r="107" spans="7:14" x14ac:dyDescent="0.25">
      <c r="G107">
        <v>104</v>
      </c>
      <c r="H107">
        <f t="shared" si="4"/>
        <v>0.104</v>
      </c>
      <c r="I107">
        <f>IF(Price!$AB$12&gt;Price!$AB$11,BETAINV(H107,Price!$AB$19,Price!$AB$20,Price!$AB$11,Price!$AB$12),Price!$AB$11)</f>
        <v>4.6679289964769186</v>
      </c>
      <c r="J107">
        <f>IF(Yield!$AB$12&gt;Yield!$AB$11,BETAINV(H107,Yield!$AB$19,Yield!$AB$20,Yield!$AB$11,Yield!$AB$12),Yield!$AB$11)</f>
        <v>38.609722425617015</v>
      </c>
      <c r="K107">
        <f>IF(Costs!$AB$12&gt;Costs!$AB$11,BETAINV(H107,Costs!$AB$19,Costs!$AB$20,Costs!$AB$11,Costs!$AB$12),Costs!$AB$11)</f>
        <v>141.25309358260091</v>
      </c>
      <c r="L107">
        <f t="shared" si="5"/>
        <v>38.97434927386189</v>
      </c>
      <c r="M107">
        <f t="shared" si="6"/>
        <v>-69.185650726138107</v>
      </c>
      <c r="N107">
        <f t="shared" si="7"/>
        <v>0.104</v>
      </c>
    </row>
    <row r="108" spans="7:14" x14ac:dyDescent="0.25">
      <c r="G108">
        <v>105</v>
      </c>
      <c r="H108">
        <f t="shared" si="4"/>
        <v>0.105</v>
      </c>
      <c r="I108">
        <f>IF(Price!$AB$12&gt;Price!$AB$11,BETAINV(H108,Price!$AB$19,Price!$AB$20,Price!$AB$11,Price!$AB$12),Price!$AB$11)</f>
        <v>4.6708164098776592</v>
      </c>
      <c r="J108">
        <f>IF(Yield!$AB$12&gt;Yield!$AB$11,BETAINV(H108,Yield!$AB$19,Yield!$AB$20,Yield!$AB$11,Yield!$AB$12),Yield!$AB$11)</f>
        <v>38.666620279519819</v>
      </c>
      <c r="K108">
        <f>IF(Costs!$AB$12&gt;Costs!$AB$11,BETAINV(H108,Costs!$AB$19,Costs!$AB$20,Costs!$AB$11,Costs!$AB$12),Costs!$AB$11)</f>
        <v>141.25924087263553</v>
      </c>
      <c r="L108">
        <f t="shared" si="5"/>
        <v>39.345443643453933</v>
      </c>
      <c r="M108">
        <f t="shared" si="6"/>
        <v>-68.814556356546063</v>
      </c>
      <c r="N108">
        <f t="shared" si="7"/>
        <v>0.105</v>
      </c>
    </row>
    <row r="109" spans="7:14" x14ac:dyDescent="0.25">
      <c r="G109">
        <v>106</v>
      </c>
      <c r="H109">
        <f t="shared" si="4"/>
        <v>0.106</v>
      </c>
      <c r="I109">
        <f>IF(Price!$AB$12&gt;Price!$AB$11,BETAINV(H109,Price!$AB$19,Price!$AB$20,Price!$AB$11,Price!$AB$12),Price!$AB$11)</f>
        <v>4.6736856964872713</v>
      </c>
      <c r="J109">
        <f>IF(Yield!$AB$12&gt;Yield!$AB$11,BETAINV(H109,Yield!$AB$19,Yield!$AB$20,Yield!$AB$11,Yield!$AB$12),Yield!$AB$11)</f>
        <v>38.723130133299847</v>
      </c>
      <c r="K109">
        <f>IF(Costs!$AB$12&gt;Costs!$AB$11,BETAINV(H109,Costs!$AB$19,Costs!$AB$20,Costs!$AB$11,Costs!$AB$12),Costs!$AB$11)</f>
        <v>141.26536517232253</v>
      </c>
      <c r="L109">
        <f t="shared" si="5"/>
        <v>39.7143742548962</v>
      </c>
      <c r="M109">
        <f t="shared" si="6"/>
        <v>-68.445625745103797</v>
      </c>
      <c r="N109">
        <f t="shared" si="7"/>
        <v>0.106</v>
      </c>
    </row>
    <row r="110" spans="7:14" x14ac:dyDescent="0.25">
      <c r="G110">
        <v>107</v>
      </c>
      <c r="H110">
        <f t="shared" si="4"/>
        <v>0.107</v>
      </c>
      <c r="I110">
        <f>IF(Price!$AB$12&gt;Price!$AB$11,BETAINV(H110,Price!$AB$19,Price!$AB$20,Price!$AB$11,Price!$AB$12),Price!$AB$11)</f>
        <v>4.676537158909289</v>
      </c>
      <c r="J110">
        <f>IF(Yield!$AB$12&gt;Yield!$AB$11,BETAINV(H110,Yield!$AB$19,Yield!$AB$20,Yield!$AB$11,Yield!$AB$12),Yield!$AB$11)</f>
        <v>38.779258403954344</v>
      </c>
      <c r="K110">
        <f>IF(Costs!$AB$12&gt;Costs!$AB$11,BETAINV(H110,Costs!$AB$19,Costs!$AB$20,Costs!$AB$11,Costs!$AB$12),Costs!$AB$11)</f>
        <v>141.27146684947596</v>
      </c>
      <c r="L110">
        <f t="shared" si="5"/>
        <v>40.081176071561856</v>
      </c>
      <c r="M110">
        <f t="shared" si="6"/>
        <v>-68.07882392843814</v>
      </c>
      <c r="N110">
        <f t="shared" si="7"/>
        <v>0.107</v>
      </c>
    </row>
    <row r="111" spans="7:14" x14ac:dyDescent="0.25">
      <c r="G111">
        <v>108</v>
      </c>
      <c r="H111">
        <f t="shared" si="4"/>
        <v>0.108</v>
      </c>
      <c r="I111">
        <f>IF(Price!$AB$12&gt;Price!$AB$11,BETAINV(H111,Price!$AB$19,Price!$AB$20,Price!$AB$11,Price!$AB$12),Price!$AB$11)</f>
        <v>4.6793710920014835</v>
      </c>
      <c r="J111">
        <f>IF(Yield!$AB$12&gt;Yield!$AB$11,BETAINV(H111,Yield!$AB$19,Yield!$AB$20,Yield!$AB$11,Yield!$AB$12),Yield!$AB$11)</f>
        <v>38.835011344032324</v>
      </c>
      <c r="K111">
        <f>IF(Costs!$AB$12&gt;Costs!$AB$11,BETAINV(H111,Costs!$AB$19,Costs!$AB$20,Costs!$AB$11,Costs!$AB$12),Costs!$AB$11)</f>
        <v>141.27754626320095</v>
      </c>
      <c r="L111">
        <f t="shared" si="5"/>
        <v>40.445883177613581</v>
      </c>
      <c r="M111">
        <f t="shared" si="6"/>
        <v>-67.714116822386416</v>
      </c>
      <c r="N111">
        <f t="shared" si="7"/>
        <v>0.108</v>
      </c>
    </row>
    <row r="112" spans="7:14" x14ac:dyDescent="0.25">
      <c r="G112">
        <v>109</v>
      </c>
      <c r="H112">
        <f t="shared" si="4"/>
        <v>0.109</v>
      </c>
      <c r="I112">
        <f>IF(Price!$AB$12&gt;Price!$AB$11,BETAINV(H112,Price!$AB$19,Price!$AB$20,Price!$AB$11,Price!$AB$12),Price!$AB$11)</f>
        <v>4.6821877831442968</v>
      </c>
      <c r="J112">
        <f>IF(Yield!$AB$12&gt;Yield!$AB$11,BETAINV(H112,Yield!$AB$19,Yield!$AB$20,Yield!$AB$11,Yield!$AB$12),Yield!$AB$11)</f>
        <v>38.89039504733082</v>
      </c>
      <c r="K112">
        <f>IF(Costs!$AB$12&gt;Costs!$AB$11,BETAINV(H112,Costs!$AB$19,Costs!$AB$20,Costs!$AB$11,Costs!$AB$12),Costs!$AB$11)</f>
        <v>141.28360376418038</v>
      </c>
      <c r="L112">
        <f t="shared" si="5"/>
        <v>40.808528808087459</v>
      </c>
      <c r="M112">
        <f t="shared" si="6"/>
        <v>-67.351471191912538</v>
      </c>
      <c r="N112">
        <f t="shared" si="7"/>
        <v>0.109</v>
      </c>
    </row>
    <row r="113" spans="7:14" x14ac:dyDescent="0.25">
      <c r="G113">
        <v>110</v>
      </c>
      <c r="H113">
        <f t="shared" si="4"/>
        <v>0.11</v>
      </c>
      <c r="I113">
        <f>IF(Price!$AB$12&gt;Price!$AB$11,BETAINV(H113,Price!$AB$19,Price!$AB$20,Price!$AB$11,Price!$AB$12),Price!$AB$11)</f>
        <v>4.684987512497603</v>
      </c>
      <c r="J113">
        <f>IF(Yield!$AB$12&gt;Yield!$AB$11,BETAINV(H113,Yield!$AB$19,Yield!$AB$20,Yield!$AB$11,Yield!$AB$12),Yield!$AB$11)</f>
        <v>38.945415454343518</v>
      </c>
      <c r="K113">
        <f>IF(Costs!$AB$12&gt;Costs!$AB$11,BETAINV(H113,Costs!$AB$19,Costs!$AB$20,Costs!$AB$11,Costs!$AB$12),Costs!$AB$11)</f>
        <v>141.28963969495007</v>
      </c>
      <c r="L113">
        <f t="shared" si="5"/>
        <v>41.169145377680479</v>
      </c>
      <c r="M113">
        <f t="shared" si="6"/>
        <v>-66.990854622319517</v>
      </c>
      <c r="N113">
        <f t="shared" si="7"/>
        <v>0.11</v>
      </c>
    </row>
    <row r="114" spans="7:14" x14ac:dyDescent="0.25">
      <c r="G114">
        <v>111</v>
      </c>
      <c r="H114">
        <f t="shared" si="4"/>
        <v>0.111</v>
      </c>
      <c r="I114">
        <f>IF(Price!$AB$12&gt;Price!$AB$11,BETAINV(H114,Price!$AB$19,Price!$AB$20,Price!$AB$11,Price!$AB$12),Price!$AB$11)</f>
        <v>4.6877705532464109</v>
      </c>
      <c r="J114">
        <f>IF(Yield!$AB$12&gt;Yield!$AB$11,BETAINV(H114,Yield!$AB$19,Yield!$AB$20,Yield!$AB$11,Yield!$AB$12),Yield!$AB$11)</f>
        <v>39.000078357474699</v>
      </c>
      <c r="K114">
        <f>IF(Costs!$AB$12&gt;Costs!$AB$11,BETAINV(H114,Costs!$AB$19,Costs!$AB$20,Costs!$AB$11,Costs!$AB$12),Costs!$AB$11)</f>
        <v>141.2956543901621</v>
      </c>
      <c r="L114">
        <f t="shared" si="5"/>
        <v>41.52776450831044</v>
      </c>
      <c r="M114">
        <f t="shared" si="6"/>
        <v>-66.632235491689556</v>
      </c>
      <c r="N114">
        <f t="shared" si="7"/>
        <v>0.111</v>
      </c>
    </row>
    <row r="115" spans="7:14" x14ac:dyDescent="0.25">
      <c r="G115">
        <v>112</v>
      </c>
      <c r="H115">
        <f t="shared" si="4"/>
        <v>0.112</v>
      </c>
      <c r="I115">
        <f>IF(Price!$AB$12&gt;Price!$AB$11,BETAINV(H115,Price!$AB$19,Price!$AB$20,Price!$AB$11,Price!$AB$12),Price!$AB$11)</f>
        <v>4.6905371718360627</v>
      </c>
      <c r="J115">
        <f>IF(Yield!$AB$12&gt;Yield!$AB$11,BETAINV(H115,Yield!$AB$19,Yield!$AB$20,Yield!$AB$11,Yield!$AB$12),Yield!$AB$11)</f>
        <v>39.054389406030616</v>
      </c>
      <c r="K115">
        <f>IF(Costs!$AB$12&gt;Costs!$AB$11,BETAINV(H115,Costs!$AB$19,Costs!$AB$20,Costs!$AB$11,Costs!$AB$12),Costs!$AB$11)</f>
        <v>141.30164817683774</v>
      </c>
      <c r="L115">
        <f t="shared" si="5"/>
        <v>41.884417055509374</v>
      </c>
      <c r="M115">
        <f t="shared" si="6"/>
        <v>-66.275582944490623</v>
      </c>
      <c r="N115">
        <f t="shared" si="7"/>
        <v>0.112</v>
      </c>
    </row>
    <row r="116" spans="7:14" x14ac:dyDescent="0.25">
      <c r="G116">
        <v>113</v>
      </c>
      <c r="H116">
        <f t="shared" si="4"/>
        <v>0.113</v>
      </c>
      <c r="I116">
        <f>IF(Price!$AB$12&gt;Price!$AB$11,BETAINV(H116,Price!$AB$19,Price!$AB$20,Price!$AB$11,Price!$AB$12),Price!$AB$11)</f>
        <v>4.6932876281974849</v>
      </c>
      <c r="J116">
        <f>IF(Yield!$AB$12&gt;Yield!$AB$11,BETAINV(H116,Yield!$AB$19,Yield!$AB$20,Yield!$AB$11,Yield!$AB$12),Yield!$AB$11)</f>
        <v>39.108354110999699</v>
      </c>
      <c r="K116">
        <f>IF(Costs!$AB$12&gt;Costs!$AB$11,BETAINV(H116,Costs!$AB$19,Costs!$AB$20,Costs!$AB$11,Costs!$AB$12),Costs!$AB$11)</f>
        <v>141.30762137460988</v>
      </c>
      <c r="L116">
        <f t="shared" si="5"/>
        <v>42.239133133711249</v>
      </c>
      <c r="M116">
        <f t="shared" si="6"/>
        <v>-65.920866866288748</v>
      </c>
      <c r="N116">
        <f t="shared" si="7"/>
        <v>0.113</v>
      </c>
    </row>
    <row r="117" spans="7:14" x14ac:dyDescent="0.25">
      <c r="G117">
        <v>114</v>
      </c>
      <c r="H117">
        <f t="shared" si="4"/>
        <v>0.114</v>
      </c>
      <c r="I117">
        <f>IF(Price!$AB$12&gt;Price!$AB$11,BETAINV(H117,Price!$AB$19,Price!$AB$20,Price!$AB$11,Price!$AB$12),Price!$AB$11)</f>
        <v>4.6960221759629883</v>
      </c>
      <c r="J117">
        <f>IF(Yield!$AB$12&gt;Yield!$AB$11,BETAINV(H117,Yield!$AB$19,Yield!$AB$20,Yield!$AB$11,Yield!$AB$12),Yield!$AB$11)</f>
        <v>39.161977849632251</v>
      </c>
      <c r="K117">
        <f>IF(Costs!$AB$12&gt;Costs!$AB$11,BETAINV(H117,Costs!$AB$19,Costs!$AB$20,Costs!$AB$11,Costs!$AB$12),Costs!$AB$11)</f>
        <v>141.31357429595576</v>
      </c>
      <c r="L117">
        <f t="shared" si="5"/>
        <v>42.591942140488641</v>
      </c>
      <c r="M117">
        <f t="shared" si="6"/>
        <v>-65.568057859511356</v>
      </c>
      <c r="N117">
        <f t="shared" si="7"/>
        <v>0.114</v>
      </c>
    </row>
    <row r="118" spans="7:14" x14ac:dyDescent="0.25">
      <c r="G118">
        <v>115</v>
      </c>
      <c r="H118">
        <f t="shared" si="4"/>
        <v>0.115</v>
      </c>
      <c r="I118">
        <f>IF(Price!$AB$12&gt;Price!$AB$11,BETAINV(H118,Price!$AB$19,Price!$AB$20,Price!$AB$11,Price!$AB$12),Price!$AB$11)</f>
        <v>4.6987410626730863</v>
      </c>
      <c r="J118">
        <f>IF(Yield!$AB$12&gt;Yield!$AB$11,BETAINV(H118,Yield!$AB$19,Yield!$AB$20,Yield!$AB$11,Yield!$AB$12),Yield!$AB$11)</f>
        <v>39.215265869829892</v>
      </c>
      <c r="K118">
        <f>IF(Costs!$AB$12&gt;Costs!$AB$11,BETAINV(H118,Costs!$AB$19,Costs!$AB$20,Costs!$AB$11,Costs!$AB$12),Costs!$AB$11)</f>
        <v>141.31950724642047</v>
      </c>
      <c r="L118">
        <f t="shared" si="5"/>
        <v>42.942872779791657</v>
      </c>
      <c r="M118">
        <f t="shared" si="6"/>
        <v>-65.21712722020834</v>
      </c>
      <c r="N118">
        <f t="shared" si="7"/>
        <v>0.115</v>
      </c>
    </row>
    <row r="119" spans="7:14" x14ac:dyDescent="0.25">
      <c r="G119">
        <v>116</v>
      </c>
      <c r="H119">
        <f t="shared" si="4"/>
        <v>0.11600000000000001</v>
      </c>
      <c r="I119">
        <f>IF(Price!$AB$12&gt;Price!$AB$11,BETAINV(H119,Price!$AB$19,Price!$AB$20,Price!$AB$11,Price!$AB$12),Price!$AB$11)</f>
        <v>4.7014445299748031</v>
      </c>
      <c r="J119">
        <f>IF(Yield!$AB$12&gt;Yield!$AB$11,BETAINV(H119,Yield!$AB$19,Yield!$AB$20,Yield!$AB$11,Yield!$AB$12),Yield!$AB$11)</f>
        <v>39.268223294354001</v>
      </c>
      <c r="K119">
        <f>IF(Costs!$AB$12&gt;Costs!$AB$11,BETAINV(H119,Costs!$AB$19,Costs!$AB$20,Costs!$AB$11,Costs!$AB$12),Costs!$AB$11)</f>
        <v>141.32542052483151</v>
      </c>
      <c r="L119">
        <f t="shared" si="5"/>
        <v>43.291953084238258</v>
      </c>
      <c r="M119">
        <f t="shared" si="6"/>
        <v>-64.868046915761738</v>
      </c>
      <c r="N119">
        <f t="shared" si="7"/>
        <v>0.11600000000000001</v>
      </c>
    </row>
    <row r="120" spans="7:14" x14ac:dyDescent="0.25">
      <c r="G120">
        <v>117</v>
      </c>
      <c r="H120">
        <f t="shared" si="4"/>
        <v>0.11700000000000001</v>
      </c>
      <c r="I120">
        <f>IF(Price!$AB$12&gt;Price!$AB$11,BETAINV(H120,Price!$AB$19,Price!$AB$20,Price!$AB$11,Price!$AB$12),Price!$AB$11)</f>
        <v>4.7041328138118557</v>
      </c>
      <c r="J120">
        <f>IF(Yield!$AB$12&gt;Yield!$AB$11,BETAINV(H120,Yield!$AB$19,Yield!$AB$20,Yield!$AB$11,Yield!$AB$12),Yield!$AB$11)</f>
        <v>39.320855124862277</v>
      </c>
      <c r="K120">
        <f>IF(Costs!$AB$12&gt;Costs!$AB$11,BETAINV(H120,Costs!$AB$19,Costs!$AB$20,Costs!$AB$11,Costs!$AB$12),Costs!$AB$11)</f>
        <v>141.33131442350498</v>
      </c>
      <c r="L120">
        <f t="shared" si="5"/>
        <v>43.639210436501742</v>
      </c>
      <c r="M120">
        <f t="shared" si="6"/>
        <v>-64.520789563498255</v>
      </c>
      <c r="N120">
        <f t="shared" si="7"/>
        <v>0.11700000000000001</v>
      </c>
    </row>
    <row r="121" spans="7:14" x14ac:dyDescent="0.25">
      <c r="G121">
        <v>118</v>
      </c>
      <c r="H121">
        <f t="shared" si="4"/>
        <v>0.11799999999999999</v>
      </c>
      <c r="I121">
        <f>IF(Price!$AB$12&gt;Price!$AB$11,BETAINV(H121,Price!$AB$19,Price!$AB$20,Price!$AB$11,Price!$AB$12),Price!$AB$11)</f>
        <v>4.7068061446071496</v>
      </c>
      <c r="J121">
        <f>IF(Yield!$AB$12&gt;Yield!$AB$11,BETAINV(H121,Yield!$AB$19,Yield!$AB$20,Yield!$AB$11,Yield!$AB$12),Yield!$AB$11)</f>
        <v>39.373166245781874</v>
      </c>
      <c r="K121">
        <f>IF(Costs!$AB$12&gt;Costs!$AB$11,BETAINV(H121,Costs!$AB$19,Costs!$AB$20,Costs!$AB$11,Costs!$AB$12),Costs!$AB$11)</f>
        <v>141.33718922844378</v>
      </c>
      <c r="L121">
        <f t="shared" si="5"/>
        <v>43.984671589841156</v>
      </c>
      <c r="M121">
        <f t="shared" si="6"/>
        <v>-64.175328410158841</v>
      </c>
      <c r="N121">
        <f t="shared" si="7"/>
        <v>0.11799999999999999</v>
      </c>
    </row>
    <row r="122" spans="7:14" x14ac:dyDescent="0.25">
      <c r="G122">
        <v>119</v>
      </c>
      <c r="H122">
        <f t="shared" si="4"/>
        <v>0.11899999999999999</v>
      </c>
      <c r="I122">
        <f>IF(Price!$AB$12&gt;Price!$AB$11,BETAINV(H122,Price!$AB$19,Price!$AB$20,Price!$AB$11,Price!$AB$12),Price!$AB$11)</f>
        <v>4.7094647474379299</v>
      </c>
      <c r="J122">
        <f>IF(Yield!$AB$12&gt;Yield!$AB$11,BETAINV(H122,Yield!$AB$19,Yield!$AB$20,Yield!$AB$11,Yield!$AB$12),Yield!$AB$11)</f>
        <v>39.42516142802684</v>
      </c>
      <c r="K122">
        <f>IF(Costs!$AB$12&gt;Costs!$AB$11,BETAINV(H122,Costs!$AB$19,Costs!$AB$20,Costs!$AB$11,Costs!$AB$12),Costs!$AB$11)</f>
        <v>141.34304521952811</v>
      </c>
      <c r="L122">
        <f t="shared" si="5"/>
        <v>44.328362687813922</v>
      </c>
      <c r="M122">
        <f t="shared" si="6"/>
        <v>-63.831637312186075</v>
      </c>
      <c r="N122">
        <f t="shared" si="7"/>
        <v>0.11899999999999999</v>
      </c>
    </row>
    <row r="123" spans="7:14" x14ac:dyDescent="0.25">
      <c r="G123">
        <v>120</v>
      </c>
      <c r="H123">
        <f t="shared" si="4"/>
        <v>0.12</v>
      </c>
      <c r="I123">
        <f>IF(Price!$AB$12&gt;Price!$AB$11,BETAINV(H123,Price!$AB$19,Price!$AB$20,Price!$AB$11,Price!$AB$12),Price!$AB$11)</f>
        <v>4.7121088422039561</v>
      </c>
      <c r="J123">
        <f>IF(Yield!$AB$12&gt;Yield!$AB$11,BETAINV(H123,Yield!$AB$19,Yield!$AB$20,Yield!$AB$11,Yield!$AB$12),Yield!$AB$11)</f>
        <v>39.476845332567642</v>
      </c>
      <c r="K123">
        <f>IF(Costs!$AB$12&gt;Costs!$AB$11,BETAINV(H123,Costs!$AB$19,Costs!$AB$20,Costs!$AB$11,Costs!$AB$12),Costs!$AB$11)</f>
        <v>141.34888267069874</v>
      </c>
      <c r="L123">
        <f t="shared" si="5"/>
        <v>44.670309283211225</v>
      </c>
      <c r="M123">
        <f t="shared" si="6"/>
        <v>-63.489690716788772</v>
      </c>
      <c r="N123">
        <f t="shared" si="7"/>
        <v>0.12</v>
      </c>
    </row>
    <row r="124" spans="7:14" x14ac:dyDescent="0.25">
      <c r="G124">
        <v>121</v>
      </c>
      <c r="H124">
        <f t="shared" si="4"/>
        <v>0.121</v>
      </c>
      <c r="I124">
        <f>IF(Price!$AB$12&gt;Price!$AB$11,BETAINV(H124,Price!$AB$19,Price!$AB$20,Price!$AB$11,Price!$AB$12),Price!$AB$11)</f>
        <v>4.714738643789036</v>
      </c>
      <c r="J124">
        <f>IF(Yield!$AB$12&gt;Yield!$AB$11,BETAINV(H124,Yield!$AB$19,Yield!$AB$20,Yield!$AB$11,Yield!$AB$12),Yield!$AB$11)</f>
        <v>39.528222513859632</v>
      </c>
      <c r="K124">
        <f>IF(Costs!$AB$12&gt;Costs!$AB$11,BETAINV(H124,Costs!$AB$19,Costs!$AB$20,Costs!$AB$11,Costs!$AB$12),Costs!$AB$11)</f>
        <v>141.35470185013332</v>
      </c>
      <c r="L124">
        <f t="shared" si="5"/>
        <v>45.010536356252487</v>
      </c>
      <c r="M124">
        <f t="shared" si="6"/>
        <v>-63.149463643747509</v>
      </c>
      <c r="N124">
        <f t="shared" si="7"/>
        <v>0.121</v>
      </c>
    </row>
    <row r="125" spans="7:14" x14ac:dyDescent="0.25">
      <c r="G125">
        <v>122</v>
      </c>
      <c r="H125">
        <f t="shared" si="4"/>
        <v>0.122</v>
      </c>
      <c r="I125">
        <f>IF(Price!$AB$12&gt;Price!$AB$11,BETAINV(H125,Price!$AB$19,Price!$AB$20,Price!$AB$11,Price!$AB$12),Price!$AB$11)</f>
        <v>4.7173543622162253</v>
      </c>
      <c r="J125">
        <f>IF(Yield!$AB$12&gt;Yield!$AB$11,BETAINV(H125,Yield!$AB$19,Yield!$AB$20,Yield!$AB$11,Yield!$AB$12),Yield!$AB$11)</f>
        <v>39.579297423137241</v>
      </c>
      <c r="K125">
        <f>IF(Costs!$AB$12&gt;Costs!$AB$11,BETAINV(H125,Costs!$AB$19,Costs!$AB$20,Costs!$AB$11,Costs!$AB$12),Costs!$AB$11)</f>
        <v>141.36050302041593</v>
      </c>
      <c r="L125">
        <f t="shared" si="5"/>
        <v>45.349068332073927</v>
      </c>
      <c r="M125">
        <f t="shared" si="6"/>
        <v>-62.81093166792607</v>
      </c>
      <c r="N125">
        <f t="shared" si="7"/>
        <v>0.122</v>
      </c>
    </row>
    <row r="126" spans="7:14" x14ac:dyDescent="0.25">
      <c r="G126">
        <v>123</v>
      </c>
      <c r="H126">
        <f t="shared" si="4"/>
        <v>0.123</v>
      </c>
      <c r="I126">
        <f>IF(Price!$AB$12&gt;Price!$AB$11,BETAINV(H126,Price!$AB$19,Price!$AB$20,Price!$AB$11,Price!$AB$12),Price!$AB$11)</f>
        <v>4.7199562027970021</v>
      </c>
      <c r="J126">
        <f>IF(Yield!$AB$12&gt;Yield!$AB$11,BETAINV(H126,Yield!$AB$19,Yield!$AB$20,Yield!$AB$11,Yield!$AB$12),Yield!$AB$11)</f>
        <v>39.630074411580225</v>
      </c>
      <c r="K126">
        <f>IF(Costs!$AB$12&gt;Costs!$AB$11,BETAINV(H126,Costs!$AB$19,Costs!$AB$20,Costs!$AB$11,Costs!$AB$12),Costs!$AB$11)</f>
        <v>141.36628643870063</v>
      </c>
      <c r="L126">
        <f t="shared" si="5"/>
        <v>45.685929097544204</v>
      </c>
      <c r="M126">
        <f t="shared" si="6"/>
        <v>-62.474070902455793</v>
      </c>
      <c r="N126">
        <f t="shared" si="7"/>
        <v>0.123</v>
      </c>
    </row>
    <row r="127" spans="7:14" x14ac:dyDescent="0.25">
      <c r="G127">
        <v>124</v>
      </c>
      <c r="H127">
        <f t="shared" si="4"/>
        <v>0.124</v>
      </c>
      <c r="I127">
        <f>IF(Price!$AB$12&gt;Price!$AB$11,BETAINV(H127,Price!$AB$19,Price!$AB$20,Price!$AB$11,Price!$AB$12),Price!$AB$11)</f>
        <v>4.7225443662746844</v>
      </c>
      <c r="J127">
        <f>IF(Yield!$AB$12&gt;Yield!$AB$11,BETAINV(H127,Yield!$AB$19,Yield!$AB$20,Yield!$AB$11,Yield!$AB$12),Yield!$AB$11)</f>
        <v>39.680557733357901</v>
      </c>
      <c r="K127">
        <f>IF(Costs!$AB$12&gt;Costs!$AB$11,BETAINV(H127,Costs!$AB$19,Costs!$AB$20,Costs!$AB$11,Costs!$AB$12),Costs!$AB$11)</f>
        <v>141.37205235686861</v>
      </c>
      <c r="L127">
        <f t="shared" si="5"/>
        <v>46.021142017438109</v>
      </c>
      <c r="M127">
        <f t="shared" si="6"/>
        <v>-62.138857982561888</v>
      </c>
      <c r="N127">
        <f t="shared" si="7"/>
        <v>0.124</v>
      </c>
    </row>
    <row r="128" spans="7:14" x14ac:dyDescent="0.25">
      <c r="G128">
        <v>125</v>
      </c>
      <c r="H128">
        <f t="shared" si="4"/>
        <v>0.125</v>
      </c>
      <c r="I128">
        <f>IF(Price!$AB$12&gt;Price!$AB$11,BETAINV(H128,Price!$AB$19,Price!$AB$20,Price!$AB$11,Price!$AB$12),Price!$AB$11)</f>
        <v>4.7251190489623642</v>
      </c>
      <c r="J128">
        <f>IF(Yield!$AB$12&gt;Yield!$AB$11,BETAINV(H128,Yield!$AB$19,Yield!$AB$20,Yield!$AB$11,Yield!$AB$12),Yield!$AB$11)</f>
        <v>39.730751548556924</v>
      </c>
      <c r="K128">
        <f>IF(Costs!$AB$12&gt;Costs!$AB$11,BETAINV(H128,Costs!$AB$19,Costs!$AB$20,Costs!$AB$11,Costs!$AB$12),Costs!$AB$11)</f>
        <v>141.37780102167969</v>
      </c>
      <c r="L128">
        <f t="shared" si="5"/>
        <v>46.354729949997591</v>
      </c>
      <c r="M128">
        <f t="shared" si="6"/>
        <v>-61.805270050002406</v>
      </c>
      <c r="N128">
        <f t="shared" si="7"/>
        <v>0.125</v>
      </c>
    </row>
    <row r="129" spans="7:14" x14ac:dyDescent="0.25">
      <c r="G129">
        <v>126</v>
      </c>
      <c r="H129">
        <f t="shared" si="4"/>
        <v>0.126</v>
      </c>
      <c r="I129">
        <f>IF(Price!$AB$12&gt;Price!$AB$11,BETAINV(H129,Price!$AB$19,Price!$AB$20,Price!$AB$11,Price!$AB$12),Price!$AB$11)</f>
        <v>4.7276804428756156</v>
      </c>
      <c r="J129">
        <f>IF(Yield!$AB$12&gt;Yield!$AB$11,BETAINV(H129,Yield!$AB$19,Yield!$AB$20,Yield!$AB$11,Yield!$AB$12),Yield!$AB$11)</f>
        <v>39.780659925998251</v>
      </c>
      <c r="K129">
        <f>IF(Costs!$AB$12&gt;Costs!$AB$11,BETAINV(H129,Costs!$AB$19,Costs!$AB$20,Costs!$AB$11,Costs!$AB$12),Costs!$AB$11)</f>
        <v>141.38353267491848</v>
      </c>
      <c r="L129">
        <f t="shared" si="5"/>
        <v>46.686715261909171</v>
      </c>
      <c r="M129">
        <f t="shared" si="6"/>
        <v>-61.473284738090825</v>
      </c>
      <c r="N129">
        <f t="shared" si="7"/>
        <v>0.126</v>
      </c>
    </row>
    <row r="130" spans="7:14" x14ac:dyDescent="0.25">
      <c r="G130">
        <v>127</v>
      </c>
      <c r="H130">
        <f t="shared" si="4"/>
        <v>0.127</v>
      </c>
      <c r="I130">
        <f>IF(Price!$AB$12&gt;Price!$AB$11,BETAINV(H130,Price!$AB$19,Price!$AB$20,Price!$AB$11,Price!$AB$12),Price!$AB$11)</f>
        <v>4.7302287358602042</v>
      </c>
      <c r="J130">
        <f>IF(Yield!$AB$12&gt;Yield!$AB$11,BETAINV(H130,Yield!$AB$19,Yield!$AB$20,Yield!$AB$11,Yield!$AB$12),Yield!$AB$11)</f>
        <v>39.830286845947896</v>
      </c>
      <c r="K130">
        <f>IF(Costs!$AB$12&gt;Costs!$AB$11,BETAINV(H130,Costs!$AB$19,Costs!$AB$20,Costs!$AB$11,Costs!$AB$12),Costs!$AB$11)</f>
        <v>141.389247553535</v>
      </c>
      <c r="L130">
        <f t="shared" si="5"/>
        <v>47.017119842722423</v>
      </c>
      <c r="M130">
        <f t="shared" si="6"/>
        <v>-61.142880157277574</v>
      </c>
      <c r="N130">
        <f t="shared" si="7"/>
        <v>0.127</v>
      </c>
    </row>
    <row r="131" spans="7:14" x14ac:dyDescent="0.25">
      <c r="G131">
        <v>128</v>
      </c>
      <c r="H131">
        <f t="shared" si="4"/>
        <v>0.128</v>
      </c>
      <c r="I131">
        <f>IF(Price!$AB$12&gt;Price!$AB$11,BETAINV(H131,Price!$AB$19,Price!$AB$20,Price!$AB$11,Price!$AB$12),Price!$AB$11)</f>
        <v>4.7327641117150279</v>
      </c>
      <c r="J131">
        <f>IF(Yield!$AB$12&gt;Yield!$AB$11,BETAINV(H131,Yield!$AB$19,Yield!$AB$20,Yield!$AB$11,Yield!$AB$12),Yield!$AB$11)</f>
        <v>39.879636202726715</v>
      </c>
      <c r="K131">
        <f>IF(Costs!$AB$12&gt;Costs!$AB$11,BETAINV(H131,Costs!$AB$19,Costs!$AB$20,Costs!$AB$11,Costs!$AB$12),Costs!$AB$11)</f>
        <v>141.39494588978033</v>
      </c>
      <c r="L131">
        <f t="shared" si="5"/>
        <v>47.345965118736046</v>
      </c>
      <c r="M131">
        <f t="shared" si="6"/>
        <v>-60.81403488126395</v>
      </c>
      <c r="N131">
        <f t="shared" si="7"/>
        <v>0.128</v>
      </c>
    </row>
    <row r="132" spans="7:14" x14ac:dyDescent="0.25">
      <c r="G132">
        <v>129</v>
      </c>
      <c r="H132">
        <f t="shared" ref="H132:H195" si="8">G132/1000</f>
        <v>0.129</v>
      </c>
      <c r="I132">
        <f>IF(Price!$AB$12&gt;Price!$AB$11,BETAINV(H132,Price!$AB$19,Price!$AB$20,Price!$AB$11,Price!$AB$12),Price!$AB$11)</f>
        <v>4.7352867503105056</v>
      </c>
      <c r="J132">
        <f>IF(Yield!$AB$12&gt;Yield!$AB$11,BETAINV(H132,Yield!$AB$19,Yield!$AB$20,Yield!$AB$11,Yield!$AB$12),Yield!$AB$11)</f>
        <v>39.928711807223408</v>
      </c>
      <c r="K132">
        <f>IF(Costs!$AB$12&gt;Costs!$AB$11,BETAINV(H132,Costs!$AB$19,Costs!$AB$20,Costs!$AB$11,Costs!$AB$12),Costs!$AB$11)</f>
        <v>141.40062791133769</v>
      </c>
      <c r="L132">
        <f t="shared" ref="L132:L195" si="9">I132*J132-K132</f>
        <v>47.673272066373954</v>
      </c>
      <c r="M132">
        <f t="shared" ref="M132:M195" si="10">L132-$E$32-$E$35</f>
        <v>-60.486727933626042</v>
      </c>
      <c r="N132">
        <f t="shared" ref="N132:N195" si="11">H132</f>
        <v>0.129</v>
      </c>
    </row>
    <row r="133" spans="7:14" x14ac:dyDescent="0.25">
      <c r="G133">
        <v>130</v>
      </c>
      <c r="H133">
        <f t="shared" si="8"/>
        <v>0.13</v>
      </c>
      <c r="I133">
        <f>IF(Price!$AB$12&gt;Price!$AB$11,BETAINV(H133,Price!$AB$19,Price!$AB$20,Price!$AB$11,Price!$AB$12),Price!$AB$11)</f>
        <v>4.7377968277026143</v>
      </c>
      <c r="J133">
        <f>IF(Yield!$AB$12&gt;Yield!$AB$11,BETAINV(H133,Yield!$AB$19,Yield!$AB$20,Yield!$AB$11,Yield!$AB$12),Yield!$AB$11)</f>
        <v>39.977517389315267</v>
      </c>
      <c r="K133">
        <f>IF(Costs!$AB$12&gt;Costs!$AB$11,BETAINV(H133,Costs!$AB$19,Costs!$AB$20,Costs!$AB$11,Costs!$AB$12),Costs!$AB$11)</f>
        <v>141.40629384144844</v>
      </c>
      <c r="L133">
        <f t="shared" si="9"/>
        <v>47.999061225075536</v>
      </c>
      <c r="M133">
        <f t="shared" si="10"/>
        <v>-60.16093877492446</v>
      </c>
      <c r="N133">
        <f t="shared" si="11"/>
        <v>0.13</v>
      </c>
    </row>
    <row r="134" spans="7:14" x14ac:dyDescent="0.25">
      <c r="G134">
        <v>131</v>
      </c>
      <c r="H134">
        <f t="shared" si="8"/>
        <v>0.13100000000000001</v>
      </c>
      <c r="I134">
        <f>IF(Price!$AB$12&gt;Price!$AB$11,BETAINV(H134,Price!$AB$19,Price!$AB$20,Price!$AB$11,Price!$AB$12),Price!$AB$11)</f>
        <v>4.7402945162427645</v>
      </c>
      <c r="J134">
        <f>IF(Yield!$AB$12&gt;Yield!$AB$11,BETAINV(H134,Yield!$AB$19,Yield!$AB$20,Yield!$AB$11,Yield!$AB$12),Yield!$AB$11)</f>
        <v>40.026056600200597</v>
      </c>
      <c r="K134">
        <f>IF(Costs!$AB$12&gt;Costs!$AB$11,BETAINV(H134,Costs!$AB$19,Costs!$AB$20,Costs!$AB$11,Costs!$AB$12),Costs!$AB$11)</f>
        <v>141.41194389903413</v>
      </c>
      <c r="L134">
        <f t="shared" si="9"/>
        <v>48.323352709719273</v>
      </c>
      <c r="M134">
        <f t="shared" si="10"/>
        <v>-59.836647290280723</v>
      </c>
      <c r="N134">
        <f t="shared" si="11"/>
        <v>0.13100000000000001</v>
      </c>
    </row>
    <row r="135" spans="7:14" x14ac:dyDescent="0.25">
      <c r="G135">
        <v>132</v>
      </c>
      <c r="H135">
        <f t="shared" si="8"/>
        <v>0.13200000000000001</v>
      </c>
      <c r="I135">
        <f>IF(Price!$AB$12&gt;Price!$AB$11,BETAINV(H135,Price!$AB$19,Price!$AB$20,Price!$AB$11,Price!$AB$12),Price!$AB$11)</f>
        <v>4.7427799846837004</v>
      </c>
      <c r="J135">
        <f>IF(Yield!$AB$12&gt;Yield!$AB$11,BETAINV(H135,Yield!$AB$19,Yield!$AB$20,Yield!$AB$11,Yield!$AB$12),Yield!$AB$11)</f>
        <v>40.074333014646754</v>
      </c>
      <c r="K135">
        <f>IF(Costs!$AB$12&gt;Costs!$AB$11,BETAINV(H135,Costs!$AB$19,Costs!$AB$20,Costs!$AB$11,Costs!$AB$12),Costs!$AB$11)</f>
        <v>141.41757829881396</v>
      </c>
      <c r="L135">
        <f t="shared" si="9"/>
        <v>48.646166222601892</v>
      </c>
      <c r="M135">
        <f t="shared" si="10"/>
        <v>-59.513833777398105</v>
      </c>
      <c r="N135">
        <f t="shared" si="11"/>
        <v>0.13200000000000001</v>
      </c>
    </row>
    <row r="136" spans="7:14" x14ac:dyDescent="0.25">
      <c r="G136">
        <v>133</v>
      </c>
      <c r="H136">
        <f t="shared" si="8"/>
        <v>0.13300000000000001</v>
      </c>
      <c r="I136">
        <f>IF(Price!$AB$12&gt;Price!$AB$11,BETAINV(H136,Price!$AB$19,Price!$AB$20,Price!$AB$11,Price!$AB$12),Price!$AB$11)</f>
        <v>4.745253398281597</v>
      </c>
      <c r="J136">
        <f>IF(Yield!$AB$12&gt;Yield!$AB$11,BETAINV(H136,Yield!$AB$19,Yield!$AB$20,Yield!$AB$11,Yield!$AB$12),Yield!$AB$11)</f>
        <v>40.122350133157497</v>
      </c>
      <c r="K136">
        <f>IF(Costs!$AB$12&gt;Costs!$AB$11,BETAINV(H136,Costs!$AB$19,Costs!$AB$20,Costs!$AB$11,Costs!$AB$12),Costs!$AB$11)</f>
        <v>141.42319725141834</v>
      </c>
      <c r="L136">
        <f t="shared" si="9"/>
        <v>48.967521064991359</v>
      </c>
      <c r="M136">
        <f t="shared" si="10"/>
        <v>-59.192478935008637</v>
      </c>
      <c r="N136">
        <f t="shared" si="11"/>
        <v>0.13300000000000001</v>
      </c>
    </row>
    <row r="137" spans="7:14" x14ac:dyDescent="0.25">
      <c r="G137">
        <v>134</v>
      </c>
      <c r="H137">
        <f t="shared" si="8"/>
        <v>0.13400000000000001</v>
      </c>
      <c r="I137">
        <f>IF(Price!$AB$12&gt;Price!$AB$11,BETAINV(H137,Price!$AB$19,Price!$AB$20,Price!$AB$11,Price!$AB$12),Price!$AB$11)</f>
        <v>4.7477149188945145</v>
      </c>
      <c r="J137">
        <f>IF(Yield!$AB$12&gt;Yield!$AB$11,BETAINV(H137,Yield!$AB$19,Yield!$AB$20,Yield!$AB$11,Yield!$AB$12),Yield!$AB$11)</f>
        <v>40.170111384062992</v>
      </c>
      <c r="K137">
        <f>IF(Costs!$AB$12&gt;Costs!$AB$11,BETAINV(H137,Costs!$AB$19,Costs!$AB$20,Costs!$AB$11,Costs!$AB$12),Costs!$AB$11)</f>
        <v>141.42880096349873</v>
      </c>
      <c r="L137">
        <f t="shared" si="9"/>
        <v>49.287436148271496</v>
      </c>
      <c r="M137">
        <f t="shared" si="10"/>
        <v>-58.872563851728501</v>
      </c>
      <c r="N137">
        <f t="shared" si="11"/>
        <v>0.13400000000000001</v>
      </c>
    </row>
    <row r="138" spans="7:14" x14ac:dyDescent="0.25">
      <c r="G138">
        <v>135</v>
      </c>
      <c r="H138">
        <f t="shared" si="8"/>
        <v>0.13500000000000001</v>
      </c>
      <c r="I138">
        <f>IF(Price!$AB$12&gt;Price!$AB$11,BETAINV(H138,Price!$AB$19,Price!$AB$20,Price!$AB$11,Price!$AB$12),Price!$AB$11)</f>
        <v>4.7501647050773705</v>
      </c>
      <c r="J138">
        <f>IF(Yield!$AB$12&gt;Yield!$AB$11,BETAINV(H138,Yield!$AB$19,Yield!$AB$20,Yield!$AB$11,Yield!$AB$12),Yield!$AB$11)</f>
        <v>40.217620125536001</v>
      </c>
      <c r="K138">
        <f>IF(Costs!$AB$12&gt;Costs!$AB$11,BETAINV(H138,Costs!$AB$19,Costs!$AB$20,Costs!$AB$11,Costs!$AB$12),Costs!$AB$11)</f>
        <v>141.43438963783328</v>
      </c>
      <c r="L138">
        <f t="shared" si="9"/>
        <v>49.605930004697171</v>
      </c>
      <c r="M138">
        <f t="shared" si="10"/>
        <v>-58.554069995302825</v>
      </c>
      <c r="N138">
        <f t="shared" si="11"/>
        <v>0.13500000000000001</v>
      </c>
    </row>
    <row r="139" spans="7:14" x14ac:dyDescent="0.25">
      <c r="G139">
        <v>136</v>
      </c>
      <c r="H139">
        <f t="shared" si="8"/>
        <v>0.13600000000000001</v>
      </c>
      <c r="I139">
        <f>IF(Price!$AB$12&gt;Price!$AB$11,BETAINV(H139,Price!$AB$19,Price!$AB$20,Price!$AB$11,Price!$AB$12),Price!$AB$11)</f>
        <v>4.7526029121735727</v>
      </c>
      <c r="J139">
        <f>IF(Yield!$AB$12&gt;Yield!$AB$11,BETAINV(H139,Yield!$AB$19,Yield!$AB$20,Yield!$AB$11,Yield!$AB$12),Yield!$AB$11)</f>
        <v>40.264879647537143</v>
      </c>
      <c r="K139">
        <f>IF(Costs!$AB$12&gt;Costs!$AB$11,BETAINV(H139,Costs!$AB$19,Costs!$AB$20,Costs!$AB$11,Costs!$AB$12),Costs!$AB$11)</f>
        <v>141.43996347342951</v>
      </c>
      <c r="L139">
        <f t="shared" si="9"/>
        <v>49.923020797773916</v>
      </c>
      <c r="M139">
        <f t="shared" si="10"/>
        <v>-58.236979202226081</v>
      </c>
      <c r="N139">
        <f t="shared" si="11"/>
        <v>0.13600000000000001</v>
      </c>
    </row>
    <row r="140" spans="7:14" x14ac:dyDescent="0.25">
      <c r="G140">
        <v>137</v>
      </c>
      <c r="H140">
        <f t="shared" si="8"/>
        <v>0.13700000000000001</v>
      </c>
      <c r="I140">
        <f>IF(Price!$AB$12&gt;Price!$AB$11,BETAINV(H140,Price!$AB$19,Price!$AB$20,Price!$AB$11,Price!$AB$12),Price!$AB$11)</f>
        <v>4.7550296924034638</v>
      </c>
      <c r="J140">
        <f>IF(Yield!$AB$12&gt;Yield!$AB$11,BETAINV(H140,Yield!$AB$19,Yield!$AB$20,Yield!$AB$11,Yield!$AB$12),Yield!$AB$11)</f>
        <v>40.311893173692447</v>
      </c>
      <c r="K140">
        <f>IF(Costs!$AB$12&gt;Costs!$AB$11,BETAINV(H140,Costs!$AB$19,Costs!$AB$20,Costs!$AB$11,Costs!$AB$12),Costs!$AB$11)</f>
        <v>141.44552266562306</v>
      </c>
      <c r="L140">
        <f t="shared" si="9"/>
        <v>50.238726332281033</v>
      </c>
      <c r="M140">
        <f t="shared" si="10"/>
        <v>-57.921273667718964</v>
      </c>
      <c r="N140">
        <f t="shared" si="11"/>
        <v>0.13700000000000001</v>
      </c>
    </row>
    <row r="141" spans="7:14" x14ac:dyDescent="0.25">
      <c r="G141">
        <v>138</v>
      </c>
      <c r="H141">
        <f t="shared" si="8"/>
        <v>0.13800000000000001</v>
      </c>
      <c r="I141">
        <f>IF(Price!$AB$12&gt;Price!$AB$11,BETAINV(H141,Price!$AB$19,Price!$AB$20,Price!$AB$11,Price!$AB$12),Price!$AB$11)</f>
        <v>4.7574451949496996</v>
      </c>
      <c r="J141">
        <f>IF(Yield!$AB$12&gt;Yield!$AB$11,BETAINV(H141,Yield!$AB$19,Yield!$AB$20,Yield!$AB$11,Yield!$AB$12),Yield!$AB$11)</f>
        <v>40.358663863105903</v>
      </c>
      <c r="K141">
        <f>IF(Costs!$AB$12&gt;Costs!$AB$11,BETAINV(H141,Costs!$AB$19,Costs!$AB$20,Costs!$AB$11,Costs!$AB$12),Costs!$AB$11)</f>
        <v>141.45106740617334</v>
      </c>
      <c r="L141">
        <f t="shared" si="9"/>
        <v>50.553064063949932</v>
      </c>
      <c r="M141">
        <f t="shared" si="10"/>
        <v>-57.606935936050064</v>
      </c>
      <c r="N141">
        <f t="shared" si="11"/>
        <v>0.13800000000000001</v>
      </c>
    </row>
    <row r="142" spans="7:14" x14ac:dyDescent="0.25">
      <c r="G142">
        <v>139</v>
      </c>
      <c r="H142">
        <f t="shared" si="8"/>
        <v>0.13900000000000001</v>
      </c>
      <c r="I142">
        <f>IF(Price!$AB$12&gt;Price!$AB$11,BETAINV(H142,Price!$AB$19,Price!$AB$20,Price!$AB$11,Price!$AB$12),Price!$AB$11)</f>
        <v>4.7598495660396924</v>
      </c>
      <c r="J142">
        <f>IF(Yield!$AB$12&gt;Yield!$AB$11,BETAINV(H142,Yield!$AB$19,Yield!$AB$20,Yield!$AB$11,Yield!$AB$12),Yield!$AB$11)</f>
        <v>40.405194812109684</v>
      </c>
      <c r="K142">
        <f>IF(Costs!$AB$12&gt;Costs!$AB$11,BETAINV(H142,Costs!$AB$19,Costs!$AB$20,Costs!$AB$11,Costs!$AB$12),Costs!$AB$11)</f>
        <v>141.45659788335621</v>
      </c>
      <c r="L142">
        <f t="shared" si="9"/>
        <v>50.866051108813309</v>
      </c>
      <c r="M142">
        <f t="shared" si="10"/>
        <v>-57.293948891186687</v>
      </c>
      <c r="N142">
        <f t="shared" si="11"/>
        <v>0.13900000000000001</v>
      </c>
    </row>
    <row r="143" spans="7:14" x14ac:dyDescent="0.25">
      <c r="G143">
        <v>140</v>
      </c>
      <c r="H143">
        <f t="shared" si="8"/>
        <v>0.14000000000000001</v>
      </c>
      <c r="I143">
        <f>IF(Price!$AB$12&gt;Price!$AB$11,BETAINV(H143,Price!$AB$19,Price!$AB$20,Price!$AB$11,Price!$AB$12),Price!$AB$11)</f>
        <v>4.7622429490252465</v>
      </c>
      <c r="J143">
        <f>IF(Yield!$AB$12&gt;Yield!$AB$11,BETAINV(H143,Yield!$AB$19,Yield!$AB$20,Yield!$AB$11,Yield!$AB$12),Yield!$AB$11)</f>
        <v>40.451489055954802</v>
      </c>
      <c r="K143">
        <f>IF(Costs!$AB$12&gt;Costs!$AB$11,BETAINV(H143,Costs!$AB$19,Costs!$AB$20,Costs!$AB$11,Costs!$AB$12),Costs!$AB$11)</f>
        <v>141.46211428205325</v>
      </c>
      <c r="L143">
        <f t="shared" si="9"/>
        <v>51.177704252239437</v>
      </c>
      <c r="M143">
        <f t="shared" si="10"/>
        <v>-56.98229574776056</v>
      </c>
      <c r="N143">
        <f t="shared" si="11"/>
        <v>0.14000000000000001</v>
      </c>
    </row>
    <row r="144" spans="7:14" x14ac:dyDescent="0.25">
      <c r="G144">
        <v>141</v>
      </c>
      <c r="H144">
        <f t="shared" si="8"/>
        <v>0.14099999999999999</v>
      </c>
      <c r="I144">
        <f>IF(Price!$AB$12&gt;Price!$AB$11,BETAINV(H144,Price!$AB$19,Price!$AB$20,Price!$AB$11,Price!$AB$12),Price!$AB$11)</f>
        <v>4.7646254844594917</v>
      </c>
      <c r="J144">
        <f>IF(Yield!$AB$12&gt;Yield!$AB$11,BETAINV(H144,Yield!$AB$19,Yield!$AB$20,Yield!$AB$11,Yield!$AB$12),Yield!$AB$11)</f>
        <v>40.497549570444349</v>
      </c>
      <c r="K144">
        <f>IF(Costs!$AB$12&gt;Costs!$AB$11,BETAINV(H144,Costs!$AB$19,Costs!$AB$20,Costs!$AB$11,Costs!$AB$12),Costs!$AB$11)</f>
        <v>141.46761678383848</v>
      </c>
      <c r="L144">
        <f t="shared" si="9"/>
        <v>51.48803995766221</v>
      </c>
      <c r="M144">
        <f t="shared" si="10"/>
        <v>-56.671960042337787</v>
      </c>
      <c r="N144">
        <f t="shared" si="11"/>
        <v>0.14099999999999999</v>
      </c>
    </row>
    <row r="145" spans="7:14" x14ac:dyDescent="0.25">
      <c r="G145">
        <v>142</v>
      </c>
      <c r="H145">
        <f t="shared" si="8"/>
        <v>0.14199999999999999</v>
      </c>
      <c r="I145">
        <f>IF(Price!$AB$12&gt;Price!$AB$11,BETAINV(H145,Price!$AB$19,Price!$AB$20,Price!$AB$11,Price!$AB$12),Price!$AB$11)</f>
        <v>4.7669973101712362</v>
      </c>
      <c r="J145">
        <f>IF(Yield!$AB$12&gt;Yield!$AB$11,BETAINV(H145,Yield!$AB$19,Yield!$AB$20,Yield!$AB$11,Yield!$AB$12),Yield!$AB$11)</f>
        <v>40.543379273512016</v>
      </c>
      <c r="K145">
        <f>IF(Costs!$AB$12&gt;Costs!$AB$11,BETAINV(H145,Costs!$AB$19,Costs!$AB$20,Costs!$AB$11,Costs!$AB$12),Costs!$AB$11)</f>
        <v>141.47310556706205</v>
      </c>
      <c r="L145">
        <f t="shared" si="9"/>
        <v>51.797074375021992</v>
      </c>
      <c r="M145">
        <f t="shared" si="10"/>
        <v>-56.362925624978004</v>
      </c>
      <c r="N145">
        <f t="shared" si="11"/>
        <v>0.14199999999999999</v>
      </c>
    </row>
    <row r="146" spans="7:14" x14ac:dyDescent="0.25">
      <c r="G146">
        <v>143</v>
      </c>
      <c r="H146">
        <f t="shared" si="8"/>
        <v>0.14299999999999999</v>
      </c>
      <c r="I146">
        <f>IF(Price!$AB$12&gt;Price!$AB$11,BETAINV(H146,Price!$AB$19,Price!$AB$20,Price!$AB$11,Price!$AB$12),Price!$AB$11)</f>
        <v>4.7693585613368228</v>
      </c>
      <c r="J146">
        <f>IF(Yield!$AB$12&gt;Yield!$AB$11,BETAINV(H146,Yield!$AB$19,Yield!$AB$20,Yield!$AB$11,Yield!$AB$12),Yield!$AB$11)</f>
        <v>40.588981026747675</v>
      </c>
      <c r="K146">
        <f>IF(Costs!$AB$12&gt;Costs!$AB$11,BETAINV(H146,Costs!$AB$19,Costs!$AB$20,Costs!$AB$11,Costs!$AB$12),Costs!$AB$11)</f>
        <v>141.47858080693135</v>
      </c>
      <c r="L146">
        <f t="shared" si="9"/>
        <v>52.104823348925549</v>
      </c>
      <c r="M146">
        <f t="shared" si="10"/>
        <v>-56.055176651074447</v>
      </c>
      <c r="N146">
        <f t="shared" si="11"/>
        <v>0.14299999999999999</v>
      </c>
    </row>
    <row r="147" spans="7:14" x14ac:dyDescent="0.25">
      <c r="G147">
        <v>144</v>
      </c>
      <c r="H147">
        <f t="shared" si="8"/>
        <v>0.14399999999999999</v>
      </c>
      <c r="I147">
        <f>IF(Price!$AB$12&gt;Price!$AB$11,BETAINV(H147,Price!$AB$19,Price!$AB$20,Price!$AB$11,Price!$AB$12),Price!$AB$11)</f>
        <v>4.7717093705496225</v>
      </c>
      <c r="J147">
        <f>IF(Yield!$AB$12&gt;Yield!$AB$11,BETAINV(H147,Yield!$AB$19,Yield!$AB$20,Yield!$AB$11,Yield!$AB$12),Yield!$AB$11)</f>
        <v>40.634357636872608</v>
      </c>
      <c r="K147">
        <f>IF(Costs!$AB$12&gt;Costs!$AB$11,BETAINV(H147,Costs!$AB$19,Costs!$AB$20,Costs!$AB$11,Costs!$AB$12),Costs!$AB$11)</f>
        <v>141.48404267558954</v>
      </c>
      <c r="L147">
        <f t="shared" si="9"/>
        <v>52.41130242654009</v>
      </c>
      <c r="M147">
        <f t="shared" si="10"/>
        <v>-55.748697573459907</v>
      </c>
      <c r="N147">
        <f t="shared" si="11"/>
        <v>0.14399999999999999</v>
      </c>
    </row>
    <row r="148" spans="7:14" x14ac:dyDescent="0.25">
      <c r="G148">
        <v>145</v>
      </c>
      <c r="H148">
        <f t="shared" si="8"/>
        <v>0.14499999999999999</v>
      </c>
      <c r="I148">
        <f>IF(Price!$AB$12&gt;Price!$AB$11,BETAINV(H148,Price!$AB$19,Price!$AB$20,Price!$AB$11,Price!$AB$12),Price!$AB$11)</f>
        <v>4.7740498678872179</v>
      </c>
      <c r="J148">
        <f>IF(Yield!$AB$12&gt;Yield!$AB$11,BETAINV(H148,Yield!$AB$19,Yield!$AB$20,Yield!$AB$11,Yield!$AB$12),Yield!$AB$11)</f>
        <v>40.679511857166005</v>
      </c>
      <c r="K148">
        <f>IF(Costs!$AB$12&gt;Costs!$AB$11,BETAINV(H148,Costs!$AB$19,Costs!$AB$20,Costs!$AB$11,Costs!$AB$12),Costs!$AB$11)</f>
        <v>141.48949134219157</v>
      </c>
      <c r="L148">
        <f t="shared" si="9"/>
        <v>52.716526865228303</v>
      </c>
      <c r="M148">
        <f t="shared" si="10"/>
        <v>-55.443473134771693</v>
      </c>
      <c r="N148">
        <f t="shared" si="11"/>
        <v>0.14499999999999999</v>
      </c>
    </row>
    <row r="149" spans="7:14" x14ac:dyDescent="0.25">
      <c r="G149">
        <v>146</v>
      </c>
      <c r="H149">
        <f t="shared" si="8"/>
        <v>0.14599999999999999</v>
      </c>
      <c r="I149">
        <f>IF(Price!$AB$12&gt;Price!$AB$11,BETAINV(H149,Price!$AB$19,Price!$AB$20,Price!$AB$11,Price!$AB$12),Price!$AB$11)</f>
        <v>4.7763801809764068</v>
      </c>
      <c r="J149">
        <f>IF(Yield!$AB$12&gt;Yield!$AB$11,BETAINV(H149,Yield!$AB$19,Yield!$AB$20,Yield!$AB$11,Yield!$AB$12),Yield!$AB$11)</f>
        <v>40.724446388844896</v>
      </c>
      <c r="K149">
        <f>IF(Costs!$AB$12&gt;Costs!$AB$11,BETAINV(H149,Costs!$AB$19,Costs!$AB$20,Costs!$AB$11,Costs!$AB$12),Costs!$AB$11)</f>
        <v>141.49492697297779</v>
      </c>
      <c r="L149">
        <f t="shared" si="9"/>
        <v>53.020511639937155</v>
      </c>
      <c r="M149">
        <f t="shared" si="10"/>
        <v>-55.139488360062842</v>
      </c>
      <c r="N149">
        <f t="shared" si="11"/>
        <v>0.14599999999999999</v>
      </c>
    </row>
    <row r="150" spans="7:14" x14ac:dyDescent="0.25">
      <c r="G150">
        <v>147</v>
      </c>
      <c r="H150">
        <f t="shared" si="8"/>
        <v>0.14699999999999999</v>
      </c>
      <c r="I150">
        <f>IF(Price!$AB$12&gt;Price!$AB$11,BETAINV(H150,Price!$AB$19,Price!$AB$20,Price!$AB$11,Price!$AB$12),Price!$AB$11)</f>
        <v>4.778700435056086</v>
      </c>
      <c r="J150">
        <f>IF(Yield!$AB$12&gt;Yield!$AB$11,BETAINV(H150,Yield!$AB$19,Yield!$AB$20,Yield!$AB$11,Yield!$AB$12),Yield!$AB$11)</f>
        <v>40.769163882399234</v>
      </c>
      <c r="K150">
        <f>IF(Costs!$AB$12&gt;Costs!$AB$11,BETAINV(H150,Costs!$AB$19,Costs!$AB$20,Costs!$AB$11,Costs!$AB$12),Costs!$AB$11)</f>
        <v>141.50034973134535</v>
      </c>
      <c r="L150">
        <f t="shared" si="9"/>
        <v>53.323271450348727</v>
      </c>
      <c r="M150">
        <f t="shared" si="10"/>
        <v>-54.836728549651269</v>
      </c>
      <c r="N150">
        <f t="shared" si="11"/>
        <v>0.14699999999999999</v>
      </c>
    </row>
    <row r="151" spans="7:14" x14ac:dyDescent="0.25">
      <c r="G151">
        <v>148</v>
      </c>
      <c r="H151">
        <f t="shared" si="8"/>
        <v>0.14799999999999999</v>
      </c>
      <c r="I151">
        <f>IF(Price!$AB$12&gt;Price!$AB$11,BETAINV(H151,Price!$AB$19,Price!$AB$20,Price!$AB$11,Price!$AB$12),Price!$AB$11)</f>
        <v>4.7810107530381041</v>
      </c>
      <c r="J151">
        <f>IF(Yield!$AB$12&gt;Yield!$AB$11,BETAINV(H151,Yield!$AB$19,Yield!$AB$20,Yield!$AB$11,Yield!$AB$12),Yield!$AB$11)</f>
        <v>40.813666938883912</v>
      </c>
      <c r="K151">
        <f>IF(Costs!$AB$12&gt;Costs!$AB$11,BETAINV(H151,Costs!$AB$19,Costs!$AB$20,Costs!$AB$11,Costs!$AB$12),Costs!$AB$11)</f>
        <v>141.50575977791729</v>
      </c>
      <c r="L151">
        <f t="shared" si="9"/>
        <v>53.624820727802444</v>
      </c>
      <c r="M151">
        <f t="shared" si="10"/>
        <v>-54.535179272197553</v>
      </c>
      <c r="N151">
        <f t="shared" si="11"/>
        <v>0.14799999999999999</v>
      </c>
    </row>
    <row r="152" spans="7:14" x14ac:dyDescent="0.25">
      <c r="G152">
        <v>149</v>
      </c>
      <c r="H152">
        <f t="shared" si="8"/>
        <v>0.14899999999999999</v>
      </c>
      <c r="I152">
        <f>IF(Price!$AB$12&gt;Price!$AB$11,BETAINV(H152,Price!$AB$19,Price!$AB$20,Price!$AB$11,Price!$AB$12),Price!$AB$11)</f>
        <v>4.783311255566173</v>
      </c>
      <c r="J152">
        <f>IF(Yield!$AB$12&gt;Yield!$AB$11,BETAINV(H152,Yield!$AB$19,Yield!$AB$20,Yield!$AB$11,Yield!$AB$12),Yield!$AB$11)</f>
        <v>40.857958111169452</v>
      </c>
      <c r="K152">
        <f>IF(Costs!$AB$12&gt;Costs!$AB$11,BETAINV(H152,Costs!$AB$19,Costs!$AB$20,Costs!$AB$11,Costs!$AB$12),Costs!$AB$11)</f>
        <v>141.51115727060966</v>
      </c>
      <c r="L152">
        <f t="shared" si="9"/>
        <v>53.925173641998384</v>
      </c>
      <c r="M152">
        <f t="shared" si="10"/>
        <v>-54.234826358001612</v>
      </c>
      <c r="N152">
        <f t="shared" si="11"/>
        <v>0.14899999999999999</v>
      </c>
    </row>
    <row r="153" spans="7:14" x14ac:dyDescent="0.25">
      <c r="G153">
        <v>150</v>
      </c>
      <c r="H153">
        <f t="shared" si="8"/>
        <v>0.15</v>
      </c>
      <c r="I153">
        <f>IF(Price!$AB$12&gt;Price!$AB$11,BETAINV(H153,Price!$AB$19,Price!$AB$20,Price!$AB$11,Price!$AB$12),Price!$AB$11)</f>
        <v>4.7856020610728986</v>
      </c>
      <c r="J153">
        <f>IF(Yield!$AB$12&gt;Yield!$AB$11,BETAINV(H153,Yield!$AB$19,Yield!$AB$20,Yield!$AB$11,Yield!$AB$12),Yield!$AB$11)</f>
        <v>40.902039905152805</v>
      </c>
      <c r="K153">
        <f>IF(Costs!$AB$12&gt;Costs!$AB$11,BETAINV(H153,Costs!$AB$19,Costs!$AB$20,Costs!$AB$11,Costs!$AB$12),Costs!$AB$11)</f>
        <v>141.51654236469628</v>
      </c>
      <c r="L153">
        <f t="shared" si="9"/>
        <v>54.224344107488918</v>
      </c>
      <c r="M153">
        <f t="shared" si="10"/>
        <v>-53.935655892511079</v>
      </c>
      <c r="N153">
        <f t="shared" si="11"/>
        <v>0.15</v>
      </c>
    </row>
    <row r="154" spans="7:14" x14ac:dyDescent="0.25">
      <c r="G154">
        <v>151</v>
      </c>
      <c r="H154">
        <f t="shared" si="8"/>
        <v>0.151</v>
      </c>
      <c r="I154">
        <f>IF(Price!$AB$12&gt;Price!$AB$11,BETAINV(H154,Price!$AB$19,Price!$AB$20,Price!$AB$11,Price!$AB$12),Price!$AB$11)</f>
        <v>4.787883285835008</v>
      </c>
      <c r="J154">
        <f>IF(Yield!$AB$12&gt;Yield!$AB$11,BETAINV(H154,Yield!$AB$19,Yield!$AB$20,Yield!$AB$11,Yield!$AB$12),Yield!$AB$11)</f>
        <v>40.945914780929925</v>
      </c>
      <c r="K154">
        <f>IF(Costs!$AB$12&gt;Costs!$AB$11,BETAINV(H154,Costs!$AB$19,Costs!$AB$20,Costs!$AB$11,Costs!$AB$12),Costs!$AB$11)</f>
        <v>141.52191521287199</v>
      </c>
      <c r="L154">
        <f t="shared" si="9"/>
        <v>54.522345789967005</v>
      </c>
      <c r="M154">
        <f t="shared" si="10"/>
        <v>-53.637654210032991</v>
      </c>
      <c r="N154">
        <f t="shared" si="11"/>
        <v>0.151</v>
      </c>
    </row>
    <row r="155" spans="7:14" x14ac:dyDescent="0.25">
      <c r="G155">
        <v>152</v>
      </c>
      <c r="H155">
        <f t="shared" si="8"/>
        <v>0.152</v>
      </c>
      <c r="I155">
        <f>IF(Price!$AB$12&gt;Price!$AB$11,BETAINV(H155,Price!$AB$19,Price!$AB$20,Price!$AB$11,Price!$AB$12),Price!$AB$11)</f>
        <v>4.7901550440268448</v>
      </c>
      <c r="J155">
        <f>IF(Yield!$AB$12&gt;Yield!$AB$11,BETAINV(H155,Yield!$AB$19,Yield!$AB$20,Yield!$AB$11,Yield!$AB$12),Yield!$AB$11)</f>
        <v>40.989585153931515</v>
      </c>
      <c r="K155">
        <f>IF(Costs!$AB$12&gt;Costs!$AB$11,BETAINV(H155,Costs!$AB$19,Costs!$AB$20,Costs!$AB$11,Costs!$AB$12),Costs!$AB$11)</f>
        <v>141.52727596531352</v>
      </c>
      <c r="L155">
        <f t="shared" si="9"/>
        <v>54.819192112359389</v>
      </c>
      <c r="M155">
        <f t="shared" si="10"/>
        <v>-53.340807887640608</v>
      </c>
      <c r="N155">
        <f t="shared" si="11"/>
        <v>0.152</v>
      </c>
    </row>
    <row r="156" spans="7:14" x14ac:dyDescent="0.25">
      <c r="G156">
        <v>153</v>
      </c>
      <c r="H156">
        <f t="shared" si="8"/>
        <v>0.153</v>
      </c>
      <c r="I156">
        <f>IF(Price!$AB$12&gt;Price!$AB$11,BETAINV(H156,Price!$AB$19,Price!$AB$20,Price!$AB$11,Price!$AB$12),Price!$AB$11)</f>
        <v>4.7924174477721966</v>
      </c>
      <c r="J156">
        <f>IF(Yield!$AB$12&gt;Yield!$AB$11,BETAINV(H156,Yield!$AB$19,Yield!$AB$20,Yield!$AB$11,Yield!$AB$12),Yield!$AB$11)</f>
        <v>41.033053396023334</v>
      </c>
      <c r="K156">
        <f>IF(Costs!$AB$12&gt;Costs!$AB$11,BETAINV(H156,Costs!$AB$19,Costs!$AB$20,Costs!$AB$11,Costs!$AB$12),Costs!$AB$11)</f>
        <v>141.53262476973899</v>
      </c>
      <c r="L156">
        <f t="shared" si="9"/>
        <v>55.114896260731427</v>
      </c>
      <c r="M156">
        <f t="shared" si="10"/>
        <v>-53.045103739268569</v>
      </c>
      <c r="N156">
        <f t="shared" si="11"/>
        <v>0.153</v>
      </c>
    </row>
    <row r="157" spans="7:14" x14ac:dyDescent="0.25">
      <c r="G157">
        <v>154</v>
      </c>
      <c r="H157">
        <f t="shared" si="8"/>
        <v>0.154</v>
      </c>
      <c r="I157">
        <f>IF(Price!$AB$12&gt;Price!$AB$11,BETAINV(H157,Price!$AB$19,Price!$AB$20,Price!$AB$11,Price!$AB$12),Price!$AB$11)</f>
        <v>4.7946706071945071</v>
      </c>
      <c r="J157">
        <f>IF(Yield!$AB$12&gt;Yield!$AB$11,BETAINV(H157,Yield!$AB$19,Yield!$AB$20,Yield!$AB$11,Yield!$AB$12),Yield!$AB$11)</f>
        <v>41.076321836572461</v>
      </c>
      <c r="K157">
        <f>IF(Costs!$AB$12&gt;Costs!$AB$11,BETAINV(H157,Costs!$AB$19,Costs!$AB$20,Costs!$AB$11,Costs!$AB$12),Costs!$AB$11)</f>
        <v>141.53796177146515</v>
      </c>
      <c r="L157">
        <f t="shared" si="9"/>
        <v>55.40947119001072</v>
      </c>
      <c r="M157">
        <f t="shared" si="10"/>
        <v>-52.750528809989277</v>
      </c>
      <c r="N157">
        <f t="shared" si="11"/>
        <v>0.154</v>
      </c>
    </row>
    <row r="158" spans="7:14" x14ac:dyDescent="0.25">
      <c r="G158">
        <v>155</v>
      </c>
      <c r="H158">
        <f t="shared" si="8"/>
        <v>0.155</v>
      </c>
      <c r="I158">
        <f>IF(Price!$AB$12&gt;Price!$AB$11,BETAINV(H158,Price!$AB$19,Price!$AB$20,Price!$AB$11,Price!$AB$12),Price!$AB$11)</f>
        <v>4.796914630465559</v>
      </c>
      <c r="J158">
        <f>IF(Yield!$AB$12&gt;Yield!$AB$11,BETAINV(H158,Yield!$AB$19,Yield!$AB$20,Yield!$AB$11,Yield!$AB$12),Yield!$AB$11)</f>
        <v>41.119392763480576</v>
      </c>
      <c r="K158">
        <f>IF(Costs!$AB$12&gt;Costs!$AB$11,BETAINV(H158,Costs!$AB$19,Costs!$AB$20,Costs!$AB$11,Costs!$AB$12),Costs!$AB$11)</f>
        <v>141.54328711346346</v>
      </c>
      <c r="L158">
        <f t="shared" si="9"/>
        <v>55.702929629536158</v>
      </c>
      <c r="M158">
        <f t="shared" si="10"/>
        <v>-52.457070370463839</v>
      </c>
      <c r="N158">
        <f t="shared" si="11"/>
        <v>0.155</v>
      </c>
    </row>
    <row r="159" spans="7:14" x14ac:dyDescent="0.25">
      <c r="G159">
        <v>156</v>
      </c>
      <c r="H159">
        <f t="shared" si="8"/>
        <v>0.156</v>
      </c>
      <c r="I159">
        <f>IF(Price!$AB$12&gt;Price!$AB$11,BETAINV(H159,Price!$AB$19,Price!$AB$20,Price!$AB$11,Price!$AB$12),Price!$AB$11)</f>
        <v>4.7991496238526494</v>
      </c>
      <c r="J159">
        <f>IF(Yield!$AB$12&gt;Yield!$AB$11,BETAINV(H159,Yield!$AB$19,Yield!$AB$20,Yield!$AB$11,Yield!$AB$12),Yield!$AB$11)</f>
        <v>41.162268424185839</v>
      </c>
      <c r="K159">
        <f>IF(Costs!$AB$12&gt;Costs!$AB$11,BETAINV(H159,Costs!$AB$19,Costs!$AB$20,Costs!$AB$11,Costs!$AB$12),Costs!$AB$11)</f>
        <v>141.54860093641403</v>
      </c>
      <c r="L159">
        <f t="shared" si="9"/>
        <v>55.995284088439234</v>
      </c>
      <c r="M159">
        <f t="shared" si="10"/>
        <v>-52.164715911560762</v>
      </c>
      <c r="N159">
        <f t="shared" si="11"/>
        <v>0.156</v>
      </c>
    </row>
    <row r="160" spans="7:14" x14ac:dyDescent="0.25">
      <c r="G160">
        <v>157</v>
      </c>
      <c r="H160">
        <f t="shared" si="8"/>
        <v>0.157</v>
      </c>
      <c r="I160">
        <f>IF(Price!$AB$12&gt;Price!$AB$11,BETAINV(H160,Price!$AB$19,Price!$AB$20,Price!$AB$11,Price!$AB$12),Price!$AB$11)</f>
        <v>4.801375691764342</v>
      </c>
      <c r="J160">
        <f>IF(Yield!$AB$12&gt;Yield!$AB$11,BETAINV(H160,Yield!$AB$19,Yield!$AB$20,Yield!$AB$11,Yield!$AB$12),Yield!$AB$11)</f>
        <v>41.204951026634163</v>
      </c>
      <c r="K160">
        <f>IF(Costs!$AB$12&gt;Costs!$AB$11,BETAINV(H160,Costs!$AB$19,Costs!$AB$20,Costs!$AB$11,Costs!$AB$12),Costs!$AB$11)</f>
        <v>141.55390337875843</v>
      </c>
      <c r="L160">
        <f t="shared" si="9"/>
        <v>56.286546860863012</v>
      </c>
      <c r="M160">
        <f t="shared" si="10"/>
        <v>-51.873453139136984</v>
      </c>
      <c r="N160">
        <f t="shared" si="11"/>
        <v>0.157</v>
      </c>
    </row>
    <row r="161" spans="7:14" x14ac:dyDescent="0.25">
      <c r="G161">
        <v>158</v>
      </c>
      <c r="H161">
        <f t="shared" si="8"/>
        <v>0.158</v>
      </c>
      <c r="I161">
        <f>IF(Price!$AB$12&gt;Price!$AB$11,BETAINV(H161,Price!$AB$19,Price!$AB$20,Price!$AB$11,Price!$AB$12),Price!$AB$11)</f>
        <v>4.8035929367948338</v>
      </c>
      <c r="J161">
        <f>IF(Yield!$AB$12&gt;Yield!$AB$11,BETAINV(H161,Yield!$AB$19,Yield!$AB$20,Yield!$AB$11,Yield!$AB$12),Yield!$AB$11)</f>
        <v>41.24744274022116</v>
      </c>
      <c r="K161">
        <f>IF(Costs!$AB$12&gt;Costs!$AB$11,BETAINV(H161,Costs!$AB$19,Costs!$AB$20,Costs!$AB$11,Costs!$AB$12),Costs!$AB$11)</f>
        <v>141.55919457675054</v>
      </c>
      <c r="L161">
        <f t="shared" si="9"/>
        <v>56.576730031025164</v>
      </c>
      <c r="M161">
        <f t="shared" si="10"/>
        <v>-51.583269968974832</v>
      </c>
      <c r="N161">
        <f t="shared" si="11"/>
        <v>0.158</v>
      </c>
    </row>
    <row r="162" spans="7:14" x14ac:dyDescent="0.25">
      <c r="G162">
        <v>159</v>
      </c>
      <c r="H162">
        <f t="shared" si="8"/>
        <v>0.159</v>
      </c>
      <c r="I162">
        <f>IF(Price!$AB$12&gt;Price!$AB$11,BETAINV(H162,Price!$AB$19,Price!$AB$20,Price!$AB$11,Price!$AB$12),Price!$AB$11)</f>
        <v>4.8058014597669905</v>
      </c>
      <c r="J162">
        <f>IF(Yield!$AB$12&gt;Yield!$AB$11,BETAINV(H162,Yield!$AB$19,Yield!$AB$20,Yield!$AB$11,Yield!$AB$12),Yield!$AB$11)</f>
        <v>41.289745696705921</v>
      </c>
      <c r="K162">
        <f>IF(Costs!$AB$12&gt;Costs!$AB$11,BETAINV(H162,Costs!$AB$19,Costs!$AB$20,Costs!$AB$11,Costs!$AB$12),Costs!$AB$11)</f>
        <v>141.56447466450629</v>
      </c>
      <c r="L162">
        <f t="shared" si="9"/>
        <v>56.865845478130836</v>
      </c>
      <c r="M162">
        <f t="shared" si="10"/>
        <v>-51.29415452186916</v>
      </c>
      <c r="N162">
        <f t="shared" si="11"/>
        <v>0.159</v>
      </c>
    </row>
    <row r="163" spans="7:14" x14ac:dyDescent="0.25">
      <c r="G163">
        <v>160</v>
      </c>
      <c r="H163">
        <f t="shared" si="8"/>
        <v>0.16</v>
      </c>
      <c r="I163">
        <f>IF(Price!$AB$12&gt;Price!$AB$11,BETAINV(H163,Price!$AB$19,Price!$AB$20,Price!$AB$11,Price!$AB$12),Price!$AB$11)</f>
        <v>4.8080013597741011</v>
      </c>
      <c r="J163">
        <f>IF(Yield!$AB$12&gt;Yield!$AB$11,BETAINV(H163,Yield!$AB$19,Yield!$AB$20,Yield!$AB$11,Yield!$AB$12),Yield!$AB$11)</f>
        <v>41.331861991097426</v>
      </c>
      <c r="K163">
        <f>IF(Costs!$AB$12&gt;Costs!$AB$11,BETAINV(H163,Costs!$AB$19,Costs!$AB$20,Costs!$AB$11,Costs!$AB$12),Costs!$AB$11)</f>
        <v>141.5697437740518</v>
      </c>
      <c r="L163">
        <f t="shared" si="9"/>
        <v>57.153904881140107</v>
      </c>
      <c r="M163">
        <f t="shared" si="10"/>
        <v>-51.006095118859889</v>
      </c>
      <c r="N163">
        <f t="shared" si="11"/>
        <v>0.16</v>
      </c>
    </row>
    <row r="164" spans="7:14" x14ac:dyDescent="0.25">
      <c r="G164">
        <v>161</v>
      </c>
      <c r="H164">
        <f t="shared" si="8"/>
        <v>0.161</v>
      </c>
      <c r="I164">
        <f>IF(Price!$AB$12&gt;Price!$AB$11,BETAINV(H164,Price!$AB$19,Price!$AB$20,Price!$AB$11,Price!$AB$12),Price!$AB$11)</f>
        <v>4.8101927342203874</v>
      </c>
      <c r="J164">
        <f>IF(Yield!$AB$12&gt;Yield!$AB$11,BETAINV(H164,Yield!$AB$19,Yield!$AB$20,Yield!$AB$11,Yield!$AB$12),Yield!$AB$11)</f>
        <v>41.373793682514759</v>
      </c>
      <c r="K164">
        <f>IF(Costs!$AB$12&gt;Costs!$AB$11,BETAINV(H164,Costs!$AB$19,Costs!$AB$20,Costs!$AB$11,Costs!$AB$12),Costs!$AB$11)</f>
        <v>141.5750020353702</v>
      </c>
      <c r="L164">
        <f t="shared" si="9"/>
        <v>57.440919723395666</v>
      </c>
      <c r="M164">
        <f t="shared" si="10"/>
        <v>-50.71908027660433</v>
      </c>
      <c r="N164">
        <f t="shared" si="11"/>
        <v>0.161</v>
      </c>
    </row>
    <row r="165" spans="7:14" x14ac:dyDescent="0.25">
      <c r="G165">
        <v>162</v>
      </c>
      <c r="H165">
        <f t="shared" si="8"/>
        <v>0.16200000000000001</v>
      </c>
      <c r="I165">
        <f>IF(Price!$AB$12&gt;Price!$AB$11,BETAINV(H165,Price!$AB$19,Price!$AB$20,Price!$AB$11,Price!$AB$12),Price!$AB$11)</f>
        <v>4.81237567886033</v>
      </c>
      <c r="J165">
        <f>IF(Yield!$AB$12&gt;Yield!$AB$11,BETAINV(H165,Yield!$AB$19,Yield!$AB$20,Yield!$AB$11,Yield!$AB$12),Yield!$AB$11)</f>
        <v>41.415542795021935</v>
      </c>
      <c r="K165">
        <f>IF(Costs!$AB$12&gt;Costs!$AB$11,BETAINV(H165,Costs!$AB$19,Costs!$AB$20,Costs!$AB$11,Costs!$AB$12),Costs!$AB$11)</f>
        <v>141.5802495764471</v>
      </c>
      <c r="L165">
        <f t="shared" si="9"/>
        <v>57.726901297115631</v>
      </c>
      <c r="M165">
        <f t="shared" si="10"/>
        <v>-50.433098702884365</v>
      </c>
      <c r="N165">
        <f t="shared" si="11"/>
        <v>0.16200000000000001</v>
      </c>
    </row>
    <row r="166" spans="7:14" x14ac:dyDescent="0.25">
      <c r="G166">
        <v>163</v>
      </c>
      <c r="H166">
        <f t="shared" si="8"/>
        <v>0.16300000000000001</v>
      </c>
      <c r="I166">
        <f>IF(Price!$AB$12&gt;Price!$AB$11,BETAINV(H166,Price!$AB$19,Price!$AB$20,Price!$AB$11,Price!$AB$12),Price!$AB$11)</f>
        <v>4.8145502878368349</v>
      </c>
      <c r="J166">
        <f>IF(Yield!$AB$12&gt;Yield!$AB$11,BETAINV(H166,Yield!$AB$19,Yield!$AB$20,Yield!$AB$11,Yield!$AB$12),Yield!$AB$11)</f>
        <v>41.457111318438336</v>
      </c>
      <c r="K166">
        <f>IF(Costs!$AB$12&gt;Costs!$AB$11,BETAINV(H166,Costs!$AB$19,Costs!$AB$20,Costs!$AB$11,Costs!$AB$12),Costs!$AB$11)</f>
        <v>141.58548652331481</v>
      </c>
      <c r="L166">
        <f t="shared" si="9"/>
        <v>58.011860707756199</v>
      </c>
      <c r="M166">
        <f t="shared" si="10"/>
        <v>-50.148139292243798</v>
      </c>
      <c r="N166">
        <f t="shared" si="11"/>
        <v>0.16300000000000001</v>
      </c>
    </row>
    <row r="167" spans="7:14" x14ac:dyDescent="0.25">
      <c r="G167">
        <v>164</v>
      </c>
      <c r="H167">
        <f t="shared" si="8"/>
        <v>0.16400000000000001</v>
      </c>
      <c r="I167">
        <f>IF(Price!$AB$12&gt;Price!$AB$11,BETAINV(H167,Price!$AB$19,Price!$AB$20,Price!$AB$11,Price!$AB$12),Price!$AB$11)</f>
        <v>4.8167166537182968</v>
      </c>
      <c r="J167">
        <f>IF(Yield!$AB$12&gt;Yield!$AB$11,BETAINV(H167,Yield!$AB$19,Yield!$AB$20,Yield!$AB$11,Yield!$AB$12),Yield!$AB$11)</f>
        <v>41.498501209125507</v>
      </c>
      <c r="K167">
        <f>IF(Costs!$AB$12&gt;Costs!$AB$11,BETAINV(H167,Costs!$AB$19,Costs!$AB$20,Costs!$AB$11,Costs!$AB$12),Costs!$AB$11)</f>
        <v>141.59071300009526</v>
      </c>
      <c r="L167">
        <f t="shared" si="9"/>
        <v>58.295808878248437</v>
      </c>
      <c r="M167">
        <f t="shared" si="10"/>
        <v>-49.86419112175156</v>
      </c>
      <c r="N167">
        <f t="shared" si="11"/>
        <v>0.16400000000000001</v>
      </c>
    </row>
    <row r="168" spans="7:14" x14ac:dyDescent="0.25">
      <c r="G168">
        <v>165</v>
      </c>
      <c r="H168">
        <f t="shared" si="8"/>
        <v>0.16500000000000001</v>
      </c>
      <c r="I168">
        <f>IF(Price!$AB$12&gt;Price!$AB$11,BETAINV(H168,Price!$AB$19,Price!$AB$20,Price!$AB$11,Price!$AB$12),Price!$AB$11)</f>
        <v>4.8188748675345838</v>
      </c>
      <c r="J168">
        <f>IF(Yield!$AB$12&gt;Yield!$AB$11,BETAINV(H168,Yield!$AB$19,Yield!$AB$20,Yield!$AB$11,Yield!$AB$12),Yield!$AB$11)</f>
        <v>41.5397143907513</v>
      </c>
      <c r="K168">
        <f>IF(Costs!$AB$12&gt;Costs!$AB$11,BETAINV(H168,Costs!$AB$19,Costs!$AB$20,Costs!$AB$11,Costs!$AB$12),Costs!$AB$11)</f>
        <v>141.59592912904191</v>
      </c>
      <c r="L168">
        <f t="shared" si="9"/>
        <v>58.578756553114204</v>
      </c>
      <c r="M168">
        <f t="shared" si="10"/>
        <v>-49.581243446885793</v>
      </c>
      <c r="N168">
        <f t="shared" si="11"/>
        <v>0.16500000000000001</v>
      </c>
    </row>
    <row r="169" spans="7:14" x14ac:dyDescent="0.25">
      <c r="G169">
        <v>166</v>
      </c>
      <c r="H169">
        <f t="shared" si="8"/>
        <v>0.16600000000000001</v>
      </c>
      <c r="I169">
        <f>IF(Price!$AB$12&gt;Price!$AB$11,BETAINV(H169,Price!$AB$19,Price!$AB$20,Price!$AB$11,Price!$AB$12),Price!$AB$11)</f>
        <v>4.8210250188119934</v>
      </c>
      <c r="J169">
        <f>IF(Yield!$AB$12&gt;Yield!$AB$11,BETAINV(H169,Yield!$AB$19,Yield!$AB$20,Yield!$AB$11,Yield!$AB$12),Yield!$AB$11)</f>
        <v>41.580752755031924</v>
      </c>
      <c r="K169">
        <f>IF(Costs!$AB$12&gt;Costs!$AB$11,BETAINV(H169,Costs!$AB$19,Costs!$AB$20,Costs!$AB$11,Costs!$AB$12),Costs!$AB$11)</f>
        <v>141.60113503058025</v>
      </c>
      <c r="L169">
        <f t="shared" si="9"/>
        <v>58.860714302464373</v>
      </c>
      <c r="M169">
        <f t="shared" si="10"/>
        <v>-49.299285697535623</v>
      </c>
      <c r="N169">
        <f t="shared" si="11"/>
        <v>0.16600000000000001</v>
      </c>
    </row>
    <row r="170" spans="7:14" x14ac:dyDescent="0.25">
      <c r="G170">
        <v>167</v>
      </c>
      <c r="H170">
        <f t="shared" si="8"/>
        <v>0.16700000000000001</v>
      </c>
      <c r="I170">
        <f>IF(Price!$AB$12&gt;Price!$AB$11,BETAINV(H170,Price!$AB$19,Price!$AB$20,Price!$AB$11,Price!$AB$12),Price!$AB$11)</f>
        <v>4.8231671956072049</v>
      </c>
      <c r="J170">
        <f>IF(Yield!$AB$12&gt;Yield!$AB$11,BETAINV(H170,Yield!$AB$19,Yield!$AB$20,Yield!$AB$11,Yield!$AB$12),Yield!$AB$11)</f>
        <v>41.621618162452933</v>
      </c>
      <c r="K170">
        <f>IF(Costs!$AB$12&gt;Costs!$AB$11,BETAINV(H170,Costs!$AB$19,Costs!$AB$20,Costs!$AB$11,Costs!$AB$12),Costs!$AB$11)</f>
        <v>141.60633082334738</v>
      </c>
      <c r="L170">
        <f t="shared" si="9"/>
        <v>59.14169252588465</v>
      </c>
      <c r="M170">
        <f t="shared" si="10"/>
        <v>-49.018307474115346</v>
      </c>
      <c r="N170">
        <f t="shared" si="11"/>
        <v>0.16700000000000001</v>
      </c>
    </row>
    <row r="171" spans="7:14" x14ac:dyDescent="0.25">
      <c r="G171">
        <v>168</v>
      </c>
      <c r="H171">
        <f t="shared" si="8"/>
        <v>0.16800000000000001</v>
      </c>
      <c r="I171">
        <f>IF(Price!$AB$12&gt;Price!$AB$11,BETAINV(H171,Price!$AB$19,Price!$AB$20,Price!$AB$11,Price!$AB$12),Price!$AB$11)</f>
        <v>4.8253014845402742</v>
      </c>
      <c r="J171">
        <f>IF(Yield!$AB$12&gt;Yield!$AB$11,BETAINV(H171,Yield!$AB$19,Yield!$AB$20,Yield!$AB$11,Yield!$AB$12),Yield!$AB$11)</f>
        <v>41.662312442969608</v>
      </c>
      <c r="K171">
        <f>IF(Costs!$AB$12&gt;Costs!$AB$11,BETAINV(H171,Costs!$AB$19,Costs!$AB$20,Costs!$AB$11,Costs!$AB$12),Costs!$AB$11)</f>
        <v>141.61151662423046</v>
      </c>
      <c r="L171">
        <f t="shared" si="9"/>
        <v>59.421701456211537</v>
      </c>
      <c r="M171">
        <f t="shared" si="10"/>
        <v>-48.73829854378846</v>
      </c>
      <c r="N171">
        <f t="shared" si="11"/>
        <v>0.16800000000000001</v>
      </c>
    </row>
    <row r="172" spans="7:14" x14ac:dyDescent="0.25">
      <c r="G172">
        <v>169</v>
      </c>
      <c r="H172">
        <f t="shared" si="8"/>
        <v>0.16900000000000001</v>
      </c>
      <c r="I172">
        <f>IF(Price!$AB$12&gt;Price!$AB$11,BETAINV(H172,Price!$AB$19,Price!$AB$20,Price!$AB$11,Price!$AB$12),Price!$AB$11)</f>
        <v>4.8274279708266921</v>
      </c>
      <c r="J172">
        <f>IF(Yield!$AB$12&gt;Yield!$AB$11,BETAINV(H172,Yield!$AB$19,Yield!$AB$20,Yield!$AB$11,Yield!$AB$12),Yield!$AB$11)</f>
        <v>41.702837396687684</v>
      </c>
      <c r="K172">
        <f>IF(Costs!$AB$12&gt;Costs!$AB$11,BETAINV(H172,Costs!$AB$19,Costs!$AB$20,Costs!$AB$11,Costs!$AB$12),Costs!$AB$11)</f>
        <v>141.61669254840416</v>
      </c>
      <c r="L172">
        <f t="shared" si="9"/>
        <v>59.700751163203364</v>
      </c>
      <c r="M172">
        <f t="shared" si="10"/>
        <v>-48.459248836796633</v>
      </c>
      <c r="N172">
        <f t="shared" si="11"/>
        <v>0.16900000000000001</v>
      </c>
    </row>
    <row r="173" spans="7:14" x14ac:dyDescent="0.25">
      <c r="G173">
        <v>170</v>
      </c>
      <c r="H173">
        <f t="shared" si="8"/>
        <v>0.17</v>
      </c>
      <c r="I173">
        <f>IF(Price!$AB$12&gt;Price!$AB$11,BETAINV(H173,Price!$AB$19,Price!$AB$20,Price!$AB$11,Price!$AB$12),Price!$AB$11)</f>
        <v>4.8295467383085411</v>
      </c>
      <c r="J173">
        <f>IF(Yield!$AB$12&gt;Yield!$AB$11,BETAINV(H173,Yield!$AB$19,Yield!$AB$20,Yield!$AB$11,Yield!$AB$12),Yield!$AB$11)</f>
        <v>41.743194794524904</v>
      </c>
      <c r="K173">
        <f>IF(Costs!$AB$12&gt;Costs!$AB$11,BETAINV(H173,Costs!$AB$19,Costs!$AB$20,Costs!$AB$11,Costs!$AB$12),Costs!$AB$11)</f>
        <v>141.62185870936685</v>
      </c>
      <c r="L173">
        <f t="shared" si="9"/>
        <v>59.978851557108982</v>
      </c>
      <c r="M173">
        <f t="shared" si="10"/>
        <v>-48.181148442891015</v>
      </c>
      <c r="N173">
        <f t="shared" si="11"/>
        <v>0.17</v>
      </c>
    </row>
    <row r="174" spans="7:14" x14ac:dyDescent="0.25">
      <c r="G174">
        <v>171</v>
      </c>
      <c r="H174">
        <f t="shared" si="8"/>
        <v>0.17100000000000001</v>
      </c>
      <c r="I174">
        <f>IF(Price!$AB$12&gt;Price!$AB$11,BETAINV(H174,Price!$AB$19,Price!$AB$20,Price!$AB$11,Price!$AB$12),Price!$AB$11)</f>
        <v>4.8316578694847916</v>
      </c>
      <c r="J174">
        <f>IF(Yield!$AB$12&gt;Yield!$AB$11,BETAINV(H174,Yield!$AB$19,Yield!$AB$20,Yield!$AB$11,Yield!$AB$12),Yield!$AB$11)</f>
        <v>41.783386378854118</v>
      </c>
      <c r="K174">
        <f>IF(Costs!$AB$12&gt;Costs!$AB$11,BETAINV(H174,Costs!$AB$19,Costs!$AB$20,Costs!$AB$11,Costs!$AB$12),Costs!$AB$11)</f>
        <v>141.62701521897631</v>
      </c>
      <c r="L174">
        <f t="shared" si="9"/>
        <v>60.256012392137848</v>
      </c>
      <c r="M174">
        <f t="shared" si="10"/>
        <v>-47.903987607862149</v>
      </c>
      <c r="N174">
        <f t="shared" si="11"/>
        <v>0.17100000000000001</v>
      </c>
    </row>
    <row r="175" spans="7:14" x14ac:dyDescent="0.25">
      <c r="G175">
        <v>172</v>
      </c>
      <c r="H175">
        <f t="shared" si="8"/>
        <v>0.17199999999999999</v>
      </c>
      <c r="I175">
        <f>IF(Price!$AB$12&gt;Price!$AB$11,BETAINV(H175,Price!$AB$19,Price!$AB$20,Price!$AB$11,Price!$AB$12),Price!$AB$11)</f>
        <v>4.83376144554075</v>
      </c>
      <c r="J175">
        <f>IF(Yield!$AB$12&gt;Yield!$AB$11,BETAINV(H175,Yield!$AB$19,Yield!$AB$20,Yield!$AB$11,Yield!$AB$12),Yield!$AB$11)</f>
        <v>41.823413864128618</v>
      </c>
      <c r="K175">
        <f>IF(Costs!$AB$12&gt;Costs!$AB$11,BETAINV(H175,Costs!$AB$19,Costs!$AB$20,Costs!$AB$11,Costs!$AB$12),Costs!$AB$11)</f>
        <v>141.63216218748403</v>
      </c>
      <c r="L175">
        <f t="shared" si="9"/>
        <v>60.532243269835362</v>
      </c>
      <c r="M175">
        <f t="shared" si="10"/>
        <v>-47.627756730164634</v>
      </c>
      <c r="N175">
        <f t="shared" si="11"/>
        <v>0.17199999999999999</v>
      </c>
    </row>
    <row r="176" spans="7:14" x14ac:dyDescent="0.25">
      <c r="G176">
        <v>173</v>
      </c>
      <c r="H176">
        <f t="shared" si="8"/>
        <v>0.17299999999999999</v>
      </c>
      <c r="I176">
        <f>IF(Price!$AB$12&gt;Price!$AB$11,BETAINV(H176,Price!$AB$19,Price!$AB$20,Price!$AB$11,Price!$AB$12),Price!$AB$11)</f>
        <v>4.8358575463766975</v>
      </c>
      <c r="J176">
        <f>IF(Yield!$AB$12&gt;Yield!$AB$11,BETAINV(H176,Yield!$AB$19,Yield!$AB$20,Yield!$AB$11,Yield!$AB$12),Yield!$AB$11)</f>
        <v>41.863278937490101</v>
      </c>
      <c r="K176">
        <f>IF(Costs!$AB$12&gt;Costs!$AB$11,BETAINV(H176,Costs!$AB$19,Costs!$AB$20,Costs!$AB$11,Costs!$AB$12),Costs!$AB$11)</f>
        <v>141.63729972356876</v>
      </c>
      <c r="L176">
        <f t="shared" si="9"/>
        <v>60.807553642365406</v>
      </c>
      <c r="M176">
        <f t="shared" si="10"/>
        <v>-47.352446357634591</v>
      </c>
      <c r="N176">
        <f t="shared" si="11"/>
        <v>0.17299999999999999</v>
      </c>
    </row>
    <row r="177" spans="7:14" x14ac:dyDescent="0.25">
      <c r="G177">
        <v>174</v>
      </c>
      <c r="H177">
        <f t="shared" si="8"/>
        <v>0.17399999999999999</v>
      </c>
      <c r="I177">
        <f>IF(Price!$AB$12&gt;Price!$AB$11,BETAINV(H177,Price!$AB$19,Price!$AB$20,Price!$AB$11,Price!$AB$12),Price!$AB$11)</f>
        <v>4.8379462506357473</v>
      </c>
      <c r="J177">
        <f>IF(Yield!$AB$12&gt;Yield!$AB$11,BETAINV(H177,Yield!$AB$19,Yield!$AB$20,Yield!$AB$11,Yield!$AB$12),Yield!$AB$11)</f>
        <v>41.902983259360113</v>
      </c>
      <c r="K177">
        <f>IF(Costs!$AB$12&gt;Costs!$AB$11,BETAINV(H177,Costs!$AB$19,Costs!$AB$20,Costs!$AB$11,Costs!$AB$12),Costs!$AB$11)</f>
        <v>141.64242793436932</v>
      </c>
      <c r="L177">
        <f t="shared" si="9"/>
        <v>61.081952815704426</v>
      </c>
      <c r="M177">
        <f t="shared" si="10"/>
        <v>-47.078047184295571</v>
      </c>
      <c r="N177">
        <f t="shared" si="11"/>
        <v>0.17399999999999999</v>
      </c>
    </row>
    <row r="178" spans="7:14" x14ac:dyDescent="0.25">
      <c r="G178">
        <v>175</v>
      </c>
      <c r="H178">
        <f t="shared" si="8"/>
        <v>0.17499999999999999</v>
      </c>
      <c r="I178">
        <f>IF(Price!$AB$12&gt;Price!$AB$11,BETAINV(H178,Price!$AB$19,Price!$AB$20,Price!$AB$11,Price!$AB$12),Price!$AB$11)</f>
        <v>4.8400276357309329</v>
      </c>
      <c r="J178">
        <f>IF(Yield!$AB$12&gt;Yield!$AB$11,BETAINV(H178,Yield!$AB$19,Yield!$AB$20,Yield!$AB$11,Yield!$AB$12),Yield!$AB$11)</f>
        <v>41.942528464015254</v>
      </c>
      <c r="K178">
        <f>IF(Costs!$AB$12&gt;Costs!$AB$11,BETAINV(H178,Costs!$AB$19,Costs!$AB$20,Costs!$AB$11,Costs!$AB$12),Costs!$AB$11)</f>
        <v>141.64754692551634</v>
      </c>
      <c r="L178">
        <f t="shared" si="9"/>
        <v>61.355449952748756</v>
      </c>
      <c r="M178">
        <f t="shared" si="10"/>
        <v>-46.80455004725124</v>
      </c>
      <c r="N178">
        <f t="shared" si="11"/>
        <v>0.17499999999999999</v>
      </c>
    </row>
    <row r="179" spans="7:14" x14ac:dyDescent="0.25">
      <c r="G179">
        <v>176</v>
      </c>
      <c r="H179">
        <f t="shared" si="8"/>
        <v>0.17599999999999999</v>
      </c>
      <c r="I179">
        <f>IF(Price!$AB$12&gt;Price!$AB$11,BETAINV(H179,Price!$AB$19,Price!$AB$20,Price!$AB$11,Price!$AB$12),Price!$AB$11)</f>
        <v>4.8421017778715747</v>
      </c>
      <c r="J179">
        <f>IF(Yield!$AB$12&gt;Yield!$AB$11,BETAINV(H179,Yield!$AB$19,Yield!$AB$20,Yield!$AB$11,Yield!$AB$12),Yield!$AB$11)</f>
        <v>41.981916160146866</v>
      </c>
      <c r="K179">
        <f>IF(Costs!$AB$12&gt;Costs!$AB$11,BETAINV(H179,Costs!$AB$19,Costs!$AB$20,Costs!$AB$11,Costs!$AB$12),Costs!$AB$11)</f>
        <v>141.65265680116335</v>
      </c>
      <c r="L179">
        <f t="shared" si="9"/>
        <v>61.628054076339197</v>
      </c>
      <c r="M179">
        <f t="shared" si="10"/>
        <v>-46.5319459236608</v>
      </c>
      <c r="N179">
        <f t="shared" si="11"/>
        <v>0.17599999999999999</v>
      </c>
    </row>
    <row r="180" spans="7:14" x14ac:dyDescent="0.25">
      <c r="G180">
        <v>177</v>
      </c>
      <c r="H180">
        <f t="shared" si="8"/>
        <v>0.17699999999999999</v>
      </c>
      <c r="I180">
        <f>IF(Price!$AB$12&gt;Price!$AB$11,BETAINV(H180,Price!$AB$19,Price!$AB$20,Price!$AB$11,Price!$AB$12),Price!$AB$11)</f>
        <v>4.8441687520889305</v>
      </c>
      <c r="J180">
        <f>IF(Yield!$AB$12&gt;Yield!$AB$11,BETAINV(H180,Yield!$AB$19,Yield!$AB$20,Yield!$AB$11,Yield!$AB$12),Yield!$AB$11)</f>
        <v>42.021147931405601</v>
      </c>
      <c r="K180">
        <f>IF(Costs!$AB$12&gt;Costs!$AB$11,BETAINV(H180,Costs!$AB$19,Costs!$AB$20,Costs!$AB$11,Costs!$AB$12),Costs!$AB$11)</f>
        <v>141.65775766401683</v>
      </c>
      <c r="L180">
        <f t="shared" si="9"/>
        <v>61.899774072204593</v>
      </c>
      <c r="M180">
        <f t="shared" si="10"/>
        <v>-46.260225927795403</v>
      </c>
      <c r="N180">
        <f t="shared" si="11"/>
        <v>0.17699999999999999</v>
      </c>
    </row>
    <row r="181" spans="7:14" x14ac:dyDescent="0.25">
      <c r="G181">
        <v>178</v>
      </c>
      <c r="H181">
        <f t="shared" si="8"/>
        <v>0.17799999999999999</v>
      </c>
      <c r="I181">
        <f>IF(Price!$AB$12&gt;Price!$AB$11,BETAINV(H181,Price!$AB$19,Price!$AB$20,Price!$AB$11,Price!$AB$12),Price!$AB$11)</f>
        <v>4.8462286322611527</v>
      </c>
      <c r="J181">
        <f>IF(Yield!$AB$12&gt;Yield!$AB$11,BETAINV(H181,Yield!$AB$19,Yield!$AB$20,Yield!$AB$11,Yield!$AB$12),Yield!$AB$11)</f>
        <v>42.060225336931424</v>
      </c>
      <c r="K181">
        <f>IF(Costs!$AB$12&gt;Costs!$AB$11,BETAINV(H181,Costs!$AB$19,Costs!$AB$20,Costs!$AB$11,Costs!$AB$12),Costs!$AB$11)</f>
        <v>141.66284961536584</v>
      </c>
      <c r="L181">
        <f t="shared" si="9"/>
        <v>62.170618691827201</v>
      </c>
      <c r="M181">
        <f t="shared" si="10"/>
        <v>-45.989381308172796</v>
      </c>
      <c r="N181">
        <f t="shared" si="11"/>
        <v>0.17799999999999999</v>
      </c>
    </row>
    <row r="182" spans="7:14" x14ac:dyDescent="0.25">
      <c r="G182">
        <v>179</v>
      </c>
      <c r="H182">
        <f t="shared" si="8"/>
        <v>0.17899999999999999</v>
      </c>
      <c r="I182">
        <f>IF(Price!$AB$12&gt;Price!$AB$11,BETAINV(H182,Price!$AB$19,Price!$AB$20,Price!$AB$11,Price!$AB$12),Price!$AB$11)</f>
        <v>4.8482814911375947</v>
      </c>
      <c r="J182">
        <f>IF(Yield!$AB$12&gt;Yield!$AB$11,BETAINV(H182,Yield!$AB$19,Yield!$AB$20,Yield!$AB$11,Yield!$AB$12),Yield!$AB$11)</f>
        <v>42.099149911869461</v>
      </c>
      <c r="K182">
        <f>IF(Costs!$AB$12&gt;Costs!$AB$11,BETAINV(H182,Costs!$AB$19,Costs!$AB$20,Costs!$AB$11,Costs!$AB$12),Costs!$AB$11)</f>
        <v>141.66793275511057</v>
      </c>
      <c r="L182">
        <f t="shared" si="9"/>
        <v>62.440596555233043</v>
      </c>
      <c r="M182">
        <f t="shared" si="10"/>
        <v>-45.719403444766954</v>
      </c>
      <c r="N182">
        <f t="shared" si="11"/>
        <v>0.17899999999999999</v>
      </c>
    </row>
    <row r="183" spans="7:14" x14ac:dyDescent="0.25">
      <c r="G183">
        <v>180</v>
      </c>
      <c r="H183">
        <f t="shared" si="8"/>
        <v>0.18</v>
      </c>
      <c r="I183">
        <f>IF(Price!$AB$12&gt;Price!$AB$11,BETAINV(H183,Price!$AB$19,Price!$AB$20,Price!$AB$11,Price!$AB$12),Price!$AB$11)</f>
        <v>4.8503274003624597</v>
      </c>
      <c r="J183">
        <f>IF(Yield!$AB$12&gt;Yield!$AB$11,BETAINV(H183,Yield!$AB$19,Yield!$AB$20,Yield!$AB$11,Yield!$AB$12),Yield!$AB$11)</f>
        <v>42.137923167872223</v>
      </c>
      <c r="K183">
        <f>IF(Costs!$AB$12&gt;Costs!$AB$11,BETAINV(H183,Costs!$AB$19,Costs!$AB$20,Costs!$AB$11,Costs!$AB$12),Costs!$AB$11)</f>
        <v>141.6730071817903</v>
      </c>
      <c r="L183">
        <f t="shared" si="9"/>
        <v>62.709716153708456</v>
      </c>
      <c r="M183">
        <f t="shared" si="10"/>
        <v>-45.450283846291541</v>
      </c>
      <c r="N183">
        <f t="shared" si="11"/>
        <v>0.18</v>
      </c>
    </row>
    <row r="184" spans="7:14" x14ac:dyDescent="0.25">
      <c r="G184">
        <v>181</v>
      </c>
      <c r="H184">
        <f t="shared" si="8"/>
        <v>0.18099999999999999</v>
      </c>
      <c r="I184">
        <f>IF(Price!$AB$12&gt;Price!$AB$11,BETAINV(H184,Price!$AB$19,Price!$AB$20,Price!$AB$11,Price!$AB$12),Price!$AB$11)</f>
        <v>4.852366430497832</v>
      </c>
      <c r="J184">
        <f>IF(Yield!$AB$12&gt;Yield!$AB$11,BETAINV(H184,Yield!$AB$19,Yield!$AB$20,Yield!$AB$11,Yield!$AB$12),Yield!$AB$11)</f>
        <v>42.176546593588547</v>
      </c>
      <c r="K184">
        <f>IF(Costs!$AB$12&gt;Costs!$AB$11,BETAINV(H184,Costs!$AB$19,Costs!$AB$20,Costs!$AB$11,Costs!$AB$12),Costs!$AB$11)</f>
        <v>141.67807299261065</v>
      </c>
      <c r="L184">
        <f t="shared" si="9"/>
        <v>62.977985852446096</v>
      </c>
      <c r="M184">
        <f t="shared" si="10"/>
        <v>-45.1820141475539</v>
      </c>
      <c r="N184">
        <f t="shared" si="11"/>
        <v>0.18099999999999999</v>
      </c>
    </row>
    <row r="185" spans="7:14" x14ac:dyDescent="0.25">
      <c r="G185">
        <v>182</v>
      </c>
      <c r="H185">
        <f t="shared" si="8"/>
        <v>0.182</v>
      </c>
      <c r="I185">
        <f>IF(Price!$AB$12&gt;Price!$AB$11,BETAINV(H185,Price!$AB$19,Price!$AB$20,Price!$AB$11,Price!$AB$12),Price!$AB$11)</f>
        <v>4.854398651046111</v>
      </c>
      <c r="J185">
        <f>IF(Yield!$AB$12&gt;Yield!$AB$11,BETAINV(H185,Yield!$AB$19,Yield!$AB$20,Yield!$AB$11,Yield!$AB$12),Yield!$AB$11)</f>
        <v>42.215021655139765</v>
      </c>
      <c r="K185">
        <f>IF(Costs!$AB$12&gt;Costs!$AB$11,BETAINV(H185,Costs!$AB$19,Costs!$AB$20,Costs!$AB$11,Costs!$AB$12),Costs!$AB$11)</f>
        <v>141.68313028347021</v>
      </c>
      <c r="L185">
        <f t="shared" si="9"/>
        <v>63.245413893122645</v>
      </c>
      <c r="M185">
        <f t="shared" si="10"/>
        <v>-44.914586106877351</v>
      </c>
      <c r="N185">
        <f t="shared" si="11"/>
        <v>0.182</v>
      </c>
    </row>
    <row r="186" spans="7:14" x14ac:dyDescent="0.25">
      <c r="G186">
        <v>183</v>
      </c>
      <c r="H186">
        <f t="shared" si="8"/>
        <v>0.183</v>
      </c>
      <c r="I186">
        <f>IF(Price!$AB$12&gt;Price!$AB$11,BETAINV(H186,Price!$AB$19,Price!$AB$20,Price!$AB$11,Price!$AB$12),Price!$AB$11)</f>
        <v>4.8564241304718472</v>
      </c>
      <c r="J186">
        <f>IF(Yield!$AB$12&gt;Yield!$AB$11,BETAINV(H186,Yield!$AB$19,Yield!$AB$20,Yield!$AB$11,Yield!$AB$12),Yield!$AB$11)</f>
        <v>42.253349796583464</v>
      </c>
      <c r="K186">
        <f>IF(Costs!$AB$12&gt;Costs!$AB$11,BETAINV(H186,Costs!$AB$19,Costs!$AB$20,Costs!$AB$11,Costs!$AB$12),Costs!$AB$11)</f>
        <v>141.68817914898636</v>
      </c>
      <c r="L186">
        <f t="shared" si="9"/>
        <v>63.5120083964093</v>
      </c>
      <c r="M186">
        <f t="shared" si="10"/>
        <v>-44.647991603590697</v>
      </c>
      <c r="N186">
        <f t="shared" si="11"/>
        <v>0.183</v>
      </c>
    </row>
    <row r="187" spans="7:14" x14ac:dyDescent="0.25">
      <c r="G187">
        <v>184</v>
      </c>
      <c r="H187">
        <f t="shared" si="8"/>
        <v>0.184</v>
      </c>
      <c r="I187">
        <f>IF(Price!$AB$12&gt;Price!$AB$11,BETAINV(H187,Price!$AB$19,Price!$AB$20,Price!$AB$11,Price!$AB$12),Price!$AB$11)</f>
        <v>4.8584429362230273</v>
      </c>
      <c r="J187">
        <f>IF(Yield!$AB$12&gt;Yield!$AB$11,BETAINV(H187,Yield!$AB$19,Yield!$AB$20,Yield!$AB$11,Yield!$AB$12),Yield!$AB$11)</f>
        <v>42.291532440365174</v>
      </c>
      <c r="K187">
        <f>IF(Costs!$AB$12&gt;Costs!$AB$11,BETAINV(H187,Costs!$AB$19,Costs!$AB$20,Costs!$AB$11,Costs!$AB$12),Costs!$AB$11)</f>
        <v>141.69321968252058</v>
      </c>
      <c r="L187">
        <f t="shared" si="9"/>
        <v>63.777777364418597</v>
      </c>
      <c r="M187">
        <f t="shared" si="10"/>
        <v>-44.3822226355814</v>
      </c>
      <c r="N187">
        <f t="shared" si="11"/>
        <v>0.184</v>
      </c>
    </row>
    <row r="188" spans="7:14" x14ac:dyDescent="0.25">
      <c r="G188">
        <v>185</v>
      </c>
      <c r="H188">
        <f t="shared" si="8"/>
        <v>0.185</v>
      </c>
      <c r="I188">
        <f>IF(Price!$AB$12&gt;Price!$AB$11,BETAINV(H188,Price!$AB$19,Price!$AB$20,Price!$AB$11,Price!$AB$12),Price!$AB$11)</f>
        <v>4.8604551347517972</v>
      </c>
      <c r="J188">
        <f>IF(Yield!$AB$12&gt;Yield!$AB$11,BETAINV(H188,Yield!$AB$19,Yield!$AB$20,Yield!$AB$11,Yield!$AB$12),Yield!$AB$11)</f>
        <v>42.32957098775848</v>
      </c>
      <c r="K188">
        <f>IF(Costs!$AB$12&gt;Costs!$AB$11,BETAINV(H188,Costs!$AB$19,Costs!$AB$20,Costs!$AB$11,Costs!$AB$12),Costs!$AB$11)</f>
        <v>141.69825197620295</v>
      </c>
      <c r="L188">
        <f t="shared" si="9"/>
        <v>64.042728683088455</v>
      </c>
      <c r="M188">
        <f t="shared" si="10"/>
        <v>-44.117271316911541</v>
      </c>
      <c r="N188">
        <f t="shared" si="11"/>
        <v>0.185</v>
      </c>
    </row>
    <row r="189" spans="7:14" x14ac:dyDescent="0.25">
      <c r="G189">
        <v>186</v>
      </c>
      <c r="H189">
        <f t="shared" si="8"/>
        <v>0.186</v>
      </c>
      <c r="I189">
        <f>IF(Price!$AB$12&gt;Price!$AB$11,BETAINV(H189,Price!$AB$19,Price!$AB$20,Price!$AB$11,Price!$AB$12),Price!$AB$11)</f>
        <v>4.8624607915346632</v>
      </c>
      <c r="J189">
        <f>IF(Yield!$AB$12&gt;Yield!$AB$11,BETAINV(H189,Yield!$AB$19,Yield!$AB$20,Yield!$AB$11,Yield!$AB$12),Yield!$AB$11)</f>
        <v>42.367466819293824</v>
      </c>
      <c r="K189">
        <f>IF(Costs!$AB$12&gt;Costs!$AB$11,BETAINV(H189,Costs!$AB$19,Costs!$AB$20,Costs!$AB$11,Costs!$AB$12),Costs!$AB$11)</f>
        <v>141.70327612095642</v>
      </c>
      <c r="L189">
        <f t="shared" si="9"/>
        <v>64.306870124505622</v>
      </c>
      <c r="M189">
        <f t="shared" si="10"/>
        <v>-43.853129875494375</v>
      </c>
      <c r="N189">
        <f t="shared" si="11"/>
        <v>0.186</v>
      </c>
    </row>
    <row r="190" spans="7:14" x14ac:dyDescent="0.25">
      <c r="G190">
        <v>187</v>
      </c>
      <c r="H190">
        <f t="shared" si="8"/>
        <v>0.187</v>
      </c>
      <c r="I190">
        <f>IF(Price!$AB$12&gt;Price!$AB$11,BETAINV(H190,Price!$AB$19,Price!$AB$20,Price!$AB$11,Price!$AB$12),Price!$AB$11)</f>
        <v>4.8644599710921774</v>
      </c>
      <c r="J190">
        <f>IF(Yield!$AB$12&gt;Yield!$AB$11,BETAINV(H190,Yield!$AB$19,Yield!$AB$20,Yield!$AB$11,Yield!$AB$12),Yield!$AB$11)</f>
        <v>42.405221295176347</v>
      </c>
      <c r="K190">
        <f>IF(Costs!$AB$12&gt;Costs!$AB$11,BETAINV(H190,Costs!$AB$19,Costs!$AB$20,Costs!$AB$11,Costs!$AB$12),Costs!$AB$11)</f>
        <v>141.70829220652001</v>
      </c>
      <c r="L190">
        <f t="shared" si="9"/>
        <v>64.570209349170909</v>
      </c>
      <c r="M190">
        <f t="shared" si="10"/>
        <v>-43.589790650829087</v>
      </c>
      <c r="N190">
        <f t="shared" si="11"/>
        <v>0.187</v>
      </c>
    </row>
    <row r="191" spans="7:14" x14ac:dyDescent="0.25">
      <c r="G191">
        <v>188</v>
      </c>
      <c r="H191">
        <f t="shared" si="8"/>
        <v>0.188</v>
      </c>
      <c r="I191">
        <f>IF(Price!$AB$12&gt;Price!$AB$11,BETAINV(H191,Price!$AB$19,Price!$AB$20,Price!$AB$11,Price!$AB$12),Price!$AB$11)</f>
        <v>4.8664527370081174</v>
      </c>
      <c r="J191">
        <f>IF(Yield!$AB$12&gt;Yield!$AB$11,BETAINV(H191,Yield!$AB$19,Yield!$AB$20,Yield!$AB$11,Yield!$AB$12),Yield!$AB$11)</f>
        <v>42.442835755693189</v>
      </c>
      <c r="K191">
        <f>IF(Costs!$AB$12&gt;Costs!$AB$11,BETAINV(H191,Costs!$AB$19,Costs!$AB$20,Costs!$AB$11,Costs!$AB$12),Costs!$AB$11)</f>
        <v>141.71330032147182</v>
      </c>
      <c r="L191">
        <f t="shared" si="9"/>
        <v>64.83275390820728</v>
      </c>
      <c r="M191">
        <f t="shared" si="10"/>
        <v>-43.327246091792716</v>
      </c>
      <c r="N191">
        <f t="shared" si="11"/>
        <v>0.188</v>
      </c>
    </row>
    <row r="192" spans="7:14" x14ac:dyDescent="0.25">
      <c r="G192">
        <v>189</v>
      </c>
      <c r="H192">
        <f t="shared" si="8"/>
        <v>0.189</v>
      </c>
      <c r="I192">
        <f>IF(Price!$AB$12&gt;Price!$AB$11,BETAINV(H192,Price!$AB$19,Price!$AB$20,Price!$AB$11,Price!$AB$12),Price!$AB$11)</f>
        <v>4.8684391519481895</v>
      </c>
      <c r="J192">
        <f>IF(Yield!$AB$12&gt;Yield!$AB$11,BETAINV(H192,Yield!$AB$19,Yield!$AB$20,Yield!$AB$11,Yield!$AB$12),Yield!$AB$11)</f>
        <v>42.480311521610446</v>
      </c>
      <c r="K192">
        <f>IF(Costs!$AB$12&gt;Costs!$AB$11,BETAINV(H192,Costs!$AB$19,Costs!$AB$20,Costs!$AB$11,Costs!$AB$12),Costs!$AB$11)</f>
        <v>141.71830055325125</v>
      </c>
      <c r="L192">
        <f t="shared" si="9"/>
        <v>65.09451124551282</v>
      </c>
      <c r="M192">
        <f t="shared" si="10"/>
        <v>-43.065488754487177</v>
      </c>
      <c r="N192">
        <f t="shared" si="11"/>
        <v>0.189</v>
      </c>
    </row>
    <row r="193" spans="7:14" x14ac:dyDescent="0.25">
      <c r="G193">
        <v>190</v>
      </c>
      <c r="H193">
        <f t="shared" si="8"/>
        <v>0.19</v>
      </c>
      <c r="I193">
        <f>IF(Price!$AB$12&gt;Price!$AB$11,BETAINV(H193,Price!$AB$19,Price!$AB$20,Price!$AB$11,Price!$AB$12),Price!$AB$11)</f>
        <v>4.8704192776782609</v>
      </c>
      <c r="J193">
        <f>IF(Yield!$AB$12&gt;Yield!$AB$11,BETAINV(H193,Yield!$AB$19,Yield!$AB$20,Yield!$AB$11,Yield!$AB$12),Yield!$AB$11)</f>
        <v>42.517649894560222</v>
      </c>
      <c r="K193">
        <f>IF(Costs!$AB$12&gt;Costs!$AB$11,BETAINV(H193,Costs!$AB$19,Costs!$AB$20,Costs!$AB$11,Costs!$AB$12),Costs!$AB$11)</f>
        <v>141.72329298818096</v>
      </c>
      <c r="L193">
        <f t="shared" si="9"/>
        <v>65.355488699860217</v>
      </c>
      <c r="M193">
        <f t="shared" si="10"/>
        <v>-42.804511300139779</v>
      </c>
      <c r="N193">
        <f t="shared" si="11"/>
        <v>0.19</v>
      </c>
    </row>
    <row r="194" spans="7:14" x14ac:dyDescent="0.25">
      <c r="G194">
        <v>191</v>
      </c>
      <c r="H194">
        <f t="shared" si="8"/>
        <v>0.191</v>
      </c>
      <c r="I194">
        <f>IF(Price!$AB$12&gt;Price!$AB$11,BETAINV(H194,Price!$AB$19,Price!$AB$20,Price!$AB$11,Price!$AB$12),Price!$AB$11)</f>
        <v>4.8723931750821325</v>
      </c>
      <c r="J194">
        <f>IF(Yield!$AB$12&gt;Yield!$AB$11,BETAINV(H194,Yield!$AB$19,Yield!$AB$20,Yield!$AB$11,Yield!$AB$12),Yield!$AB$11)</f>
        <v>42.554852157418011</v>
      </c>
      <c r="K194">
        <f>IF(Costs!$AB$12&gt;Costs!$AB$11,BETAINV(H194,Costs!$AB$19,Costs!$AB$20,Costs!$AB$11,Costs!$AB$12),Costs!$AB$11)</f>
        <v>141.72827771148789</v>
      </c>
      <c r="L194">
        <f t="shared" si="9"/>
        <v>65.61569350694478</v>
      </c>
      <c r="M194">
        <f t="shared" si="10"/>
        <v>-42.544306493055217</v>
      </c>
      <c r="N194">
        <f t="shared" si="11"/>
        <v>0.191</v>
      </c>
    </row>
    <row r="195" spans="7:14" x14ac:dyDescent="0.25">
      <c r="G195">
        <v>192</v>
      </c>
      <c r="H195">
        <f t="shared" si="8"/>
        <v>0.192</v>
      </c>
      <c r="I195">
        <f>IF(Price!$AB$12&gt;Price!$AB$11,BETAINV(H195,Price!$AB$19,Price!$AB$20,Price!$AB$11,Price!$AB$12),Price!$AB$11)</f>
        <v>4.8743609041788778</v>
      </c>
      <c r="J195">
        <f>IF(Yield!$AB$12&gt;Yield!$AB$11,BETAINV(H195,Yield!$AB$19,Yield!$AB$20,Yield!$AB$11,Yield!$AB$12),Yield!$AB$11)</f>
        <v>42.591919574670641</v>
      </c>
      <c r="K195">
        <f>IF(Costs!$AB$12&gt;Costs!$AB$11,BETAINV(H195,Costs!$AB$19,Costs!$AB$20,Costs!$AB$11,Costs!$AB$12),Costs!$AB$11)</f>
        <v>141.73325480732419</v>
      </c>
      <c r="L195">
        <f t="shared" si="9"/>
        <v>65.875132801381454</v>
      </c>
      <c r="M195">
        <f t="shared" si="10"/>
        <v>-42.284867198618542</v>
      </c>
      <c r="N195">
        <f t="shared" si="11"/>
        <v>0.192</v>
      </c>
    </row>
    <row r="196" spans="7:14" x14ac:dyDescent="0.25">
      <c r="G196">
        <v>193</v>
      </c>
      <c r="H196">
        <f t="shared" ref="H196:H259" si="12">G196/1000</f>
        <v>0.193</v>
      </c>
      <c r="I196">
        <f>IF(Price!$AB$12&gt;Price!$AB$11,BETAINV(H196,Price!$AB$19,Price!$AB$20,Price!$AB$11,Price!$AB$12),Price!$AB$11)</f>
        <v>4.8763225241397459</v>
      </c>
      <c r="J196">
        <f>IF(Yield!$AB$12&gt;Yield!$AB$11,BETAINV(H196,Yield!$AB$19,Yield!$AB$20,Yield!$AB$11,Yield!$AB$12),Yield!$AB$11)</f>
        <v>42.628853392775234</v>
      </c>
      <c r="K196">
        <f>IF(Costs!$AB$12&gt;Costs!$AB$11,BETAINV(H196,Costs!$AB$19,Costs!$AB$20,Costs!$AB$11,Costs!$AB$12),Costs!$AB$11)</f>
        <v>141.73822435878745</v>
      </c>
      <c r="L196">
        <f t="shared" ref="L196:L259" si="13">I196*J196-K196</f>
        <v>66.133813618653448</v>
      </c>
      <c r="M196">
        <f t="shared" ref="M196:M259" si="14">L196-$E$32-$E$35</f>
        <v>-42.026186381346548</v>
      </c>
      <c r="N196">
        <f t="shared" ref="N196:N259" si="15">H196</f>
        <v>0.193</v>
      </c>
    </row>
    <row r="197" spans="7:14" x14ac:dyDescent="0.25">
      <c r="G197">
        <v>194</v>
      </c>
      <c r="H197">
        <f t="shared" si="12"/>
        <v>0.19400000000000001</v>
      </c>
      <c r="I197">
        <f>IF(Price!$AB$12&gt;Price!$AB$11,BETAINV(H197,Price!$AB$19,Price!$AB$20,Price!$AB$11,Price!$AB$12),Price!$AB$11)</f>
        <v>4.8782780933046572</v>
      </c>
      <c r="J197">
        <f>IF(Yield!$AB$12&gt;Yield!$AB$11,BETAINV(H197,Yield!$AB$19,Yield!$AB$20,Yield!$AB$11,Yield!$AB$12),Yield!$AB$11)</f>
        <v>42.665654840509276</v>
      </c>
      <c r="K197">
        <f>IF(Costs!$AB$12&gt;Costs!$AB$11,BETAINV(H197,Costs!$AB$19,Costs!$AB$20,Costs!$AB$11,Costs!$AB$12),Costs!$AB$11)</f>
        <v>141.74318644794039</v>
      </c>
      <c r="L197">
        <f t="shared" si="13"/>
        <v>66.391742897013813</v>
      </c>
      <c r="M197">
        <f t="shared" si="14"/>
        <v>-41.768257102986183</v>
      </c>
      <c r="N197">
        <f t="shared" si="15"/>
        <v>0.19400000000000001</v>
      </c>
    </row>
    <row r="198" spans="7:14" x14ac:dyDescent="0.25">
      <c r="G198">
        <v>195</v>
      </c>
      <c r="H198">
        <f t="shared" si="12"/>
        <v>0.19500000000000001</v>
      </c>
      <c r="I198">
        <f>IF(Price!$AB$12&gt;Price!$AB$11,BETAINV(H198,Price!$AB$19,Price!$AB$20,Price!$AB$11,Price!$AB$12),Price!$AB$11)</f>
        <v>4.8802276691982893</v>
      </c>
      <c r="J198">
        <f>IF(Yield!$AB$12&gt;Yield!$AB$11,BETAINV(H198,Yield!$AB$19,Yield!$AB$20,Yield!$AB$11,Yield!$AB$12),Yield!$AB$11)</f>
        <v>42.702325129312115</v>
      </c>
      <c r="K198">
        <f>IF(Costs!$AB$12&gt;Costs!$AB$11,BETAINV(H198,Costs!$AB$19,Costs!$AB$20,Costs!$AB$11,Costs!$AB$12),Costs!$AB$11)</f>
        <v>141.74814115583041</v>
      </c>
      <c r="L198">
        <f t="shared" si="13"/>
        <v>66.648927479339989</v>
      </c>
      <c r="M198">
        <f t="shared" si="14"/>
        <v>-41.511072520660008</v>
      </c>
      <c r="N198">
        <f t="shared" si="15"/>
        <v>0.19500000000000001</v>
      </c>
    </row>
    <row r="199" spans="7:14" x14ac:dyDescent="0.25">
      <c r="G199">
        <v>196</v>
      </c>
      <c r="H199">
        <f t="shared" si="12"/>
        <v>0.19600000000000001</v>
      </c>
      <c r="I199">
        <f>IF(Price!$AB$12&gt;Price!$AB$11,BETAINV(H199,Price!$AB$19,Price!$AB$20,Price!$AB$11,Price!$AB$12),Price!$AB$11)</f>
        <v>4.882171308545777</v>
      </c>
      <c r="J199">
        <f>IF(Yield!$AB$12&gt;Yield!$AB$11,BETAINV(H199,Yield!$AB$19,Yield!$AB$20,Yield!$AB$11,Yield!$AB$12),Yield!$AB$11)</f>
        <v>42.738865453618246</v>
      </c>
      <c r="K199">
        <f>IF(Costs!$AB$12&gt;Costs!$AB$11,BETAINV(H199,Costs!$AB$19,Costs!$AB$20,Costs!$AB$11,Costs!$AB$12),Costs!$AB$11)</f>
        <v>141.7530885625082</v>
      </c>
      <c r="L199">
        <f t="shared" si="13"/>
        <v>66.90537411494509</v>
      </c>
      <c r="M199">
        <f t="shared" si="14"/>
        <v>-41.254625885054907</v>
      </c>
      <c r="N199">
        <f t="shared" si="15"/>
        <v>0.19600000000000001</v>
      </c>
    </row>
    <row r="200" spans="7:14" x14ac:dyDescent="0.25">
      <c r="G200">
        <v>197</v>
      </c>
      <c r="H200">
        <f t="shared" si="12"/>
        <v>0.19700000000000001</v>
      </c>
      <c r="I200">
        <f>IF(Price!$AB$12&gt;Price!$AB$11,BETAINV(H200,Price!$AB$19,Price!$AB$20,Price!$AB$11,Price!$AB$12),Price!$AB$11)</f>
        <v>4.8841090672880281</v>
      </c>
      <c r="J200">
        <f>IF(Yield!$AB$12&gt;Yield!$AB$11,BETAINV(H200,Yield!$AB$19,Yield!$AB$20,Yield!$AB$11,Yield!$AB$12),Yield!$AB$11)</f>
        <v>42.775276991182388</v>
      </c>
      <c r="K200">
        <f>IF(Costs!$AB$12&gt;Costs!$AB$11,BETAINV(H200,Costs!$AB$19,Costs!$AB$20,Costs!$AB$11,Costs!$AB$12),Costs!$AB$11)</f>
        <v>141.75802874704632</v>
      </c>
      <c r="L200">
        <f t="shared" si="13"/>
        <v>67.161089461344545</v>
      </c>
      <c r="M200">
        <f t="shared" si="14"/>
        <v>-40.998910538655451</v>
      </c>
      <c r="N200">
        <f t="shared" si="15"/>
        <v>0.19700000000000001</v>
      </c>
    </row>
    <row r="201" spans="7:14" x14ac:dyDescent="0.25">
      <c r="G201">
        <v>198</v>
      </c>
      <c r="H201">
        <f t="shared" si="12"/>
        <v>0.19800000000000001</v>
      </c>
      <c r="I201">
        <f>IF(Price!$AB$12&gt;Price!$AB$11,BETAINV(H201,Price!$AB$19,Price!$AB$20,Price!$AB$11,Price!$AB$12),Price!$AB$11)</f>
        <v>4.8860410005966708</v>
      </c>
      <c r="J201">
        <f>IF(Yield!$AB$12&gt;Yield!$AB$11,BETAINV(H201,Yield!$AB$19,Yield!$AB$20,Yield!$AB$11,Yield!$AB$12),Yield!$AB$11)</f>
        <v>42.811560903396867</v>
      </c>
      <c r="K201">
        <f>IF(Costs!$AB$12&gt;Costs!$AB$11,BETAINV(H201,Costs!$AB$19,Costs!$AB$20,Costs!$AB$11,Costs!$AB$12),Costs!$AB$11)</f>
        <v>141.76296178755732</v>
      </c>
      <c r="L201">
        <f t="shared" si="13"/>
        <v>67.416080085981235</v>
      </c>
      <c r="M201">
        <f t="shared" si="14"/>
        <v>-40.743919914018761</v>
      </c>
      <c r="N201">
        <f t="shared" si="15"/>
        <v>0.19800000000000001</v>
      </c>
    </row>
    <row r="202" spans="7:14" x14ac:dyDescent="0.25">
      <c r="G202">
        <v>199</v>
      </c>
      <c r="H202">
        <f t="shared" si="12"/>
        <v>0.19900000000000001</v>
      </c>
      <c r="I202">
        <f>IF(Price!$AB$12&gt;Price!$AB$11,BETAINV(H202,Price!$AB$19,Price!$AB$20,Price!$AB$11,Price!$AB$12),Price!$AB$11)</f>
        <v>4.8879671628886516</v>
      </c>
      <c r="J202">
        <f>IF(Yield!$AB$12&gt;Yield!$AB$11,BETAINV(H202,Yield!$AB$19,Yield!$AB$20,Yield!$AB$11,Yield!$AB$12),Yield!$AB$11)</f>
        <v>42.847718335601314</v>
      </c>
      <c r="K202">
        <f>IF(Costs!$AB$12&gt;Costs!$AB$11,BETAINV(H202,Costs!$AB$19,Costs!$AB$20,Costs!$AB$11,Costs!$AB$12),Costs!$AB$11)</f>
        <v>141.76788776121103</v>
      </c>
      <c r="L202">
        <f t="shared" si="13"/>
        <v>67.670352467910192</v>
      </c>
      <c r="M202">
        <f t="shared" si="14"/>
        <v>-40.489647532089805</v>
      </c>
      <c r="N202">
        <f t="shared" si="15"/>
        <v>0.19900000000000001</v>
      </c>
    </row>
    <row r="203" spans="7:14" x14ac:dyDescent="0.25">
      <c r="G203">
        <v>200</v>
      </c>
      <c r="H203">
        <f t="shared" si="12"/>
        <v>0.2</v>
      </c>
      <c r="I203">
        <f>IF(Price!$AB$12&gt;Price!$AB$11,BETAINV(H203,Price!$AB$19,Price!$AB$20,Price!$AB$11,Price!$AB$12),Price!$AB$11)</f>
        <v>4.8898876078404703</v>
      </c>
      <c r="J203">
        <f>IF(Yield!$AB$12&gt;Yield!$AB$11,BETAINV(H203,Yield!$AB$19,Yield!$AB$20,Yield!$AB$11,Yield!$AB$12),Yield!$AB$11)</f>
        <v>42.883750417385031</v>
      </c>
      <c r="K203">
        <f>IF(Costs!$AB$12&gt;Costs!$AB$11,BETAINV(H203,Costs!$AB$19,Costs!$AB$20,Costs!$AB$11,Costs!$AB$12),Costs!$AB$11)</f>
        <v>141.77280674425214</v>
      </c>
      <c r="L203">
        <f t="shared" si="13"/>
        <v>67.923912999442507</v>
      </c>
      <c r="M203">
        <f t="shared" si="14"/>
        <v>-40.23608700055749</v>
      </c>
      <c r="N203">
        <f t="shared" si="15"/>
        <v>0.2</v>
      </c>
    </row>
    <row r="204" spans="7:14" x14ac:dyDescent="0.25">
      <c r="G204">
        <v>201</v>
      </c>
      <c r="H204">
        <f t="shared" si="12"/>
        <v>0.20100000000000001</v>
      </c>
      <c r="I204">
        <f>IF(Price!$AB$12&gt;Price!$AB$11,BETAINV(H204,Price!$AB$19,Price!$AB$20,Price!$AB$11,Price!$AB$12),Price!$AB$11)</f>
        <v>4.8918023884020956</v>
      </c>
      <c r="J204">
        <f>IF(Yield!$AB$12&gt;Yield!$AB$11,BETAINV(H204,Yield!$AB$19,Yield!$AB$20,Yield!$AB$11,Yield!$AB$12),Yield!$AB$11)</f>
        <v>42.919658262882137</v>
      </c>
      <c r="K204">
        <f>IF(Costs!$AB$12&gt;Costs!$AB$11,BETAINV(H204,Costs!$AB$19,Costs!$AB$20,Costs!$AB$11,Costs!$AB$12),Costs!$AB$11)</f>
        <v>141.77771881201667</v>
      </c>
      <c r="L204">
        <f t="shared" si="13"/>
        <v>68.176767987751902</v>
      </c>
      <c r="M204">
        <f t="shared" si="14"/>
        <v>-39.983232012248095</v>
      </c>
      <c r="N204">
        <f t="shared" si="15"/>
        <v>0.20100000000000001</v>
      </c>
    </row>
    <row r="205" spans="7:14" x14ac:dyDescent="0.25">
      <c r="G205">
        <v>202</v>
      </c>
      <c r="H205">
        <f t="shared" si="12"/>
        <v>0.20200000000000001</v>
      </c>
      <c r="I205">
        <f>IF(Price!$AB$12&gt;Price!$AB$11,BETAINV(H205,Price!$AB$19,Price!$AB$20,Price!$AB$11,Price!$AB$12),Price!$AB$11)</f>
        <v>4.8937115568105334</v>
      </c>
      <c r="J205">
        <f>IF(Yield!$AB$12&gt;Yield!$AB$11,BETAINV(H205,Yield!$AB$19,Yield!$AB$20,Yield!$AB$11,Yield!$AB$12),Yield!$AB$11)</f>
        <v>42.955442971059796</v>
      </c>
      <c r="K205">
        <f>IF(Costs!$AB$12&gt;Costs!$AB$11,BETAINV(H205,Costs!$AB$19,Costs!$AB$20,Costs!$AB$11,Costs!$AB$12),Costs!$AB$11)</f>
        <v>141.78262403894865</v>
      </c>
      <c r="L205">
        <f t="shared" si="13"/>
        <v>68.428923656442464</v>
      </c>
      <c r="M205">
        <f t="shared" si="14"/>
        <v>-39.731076343557532</v>
      </c>
      <c r="N205">
        <f t="shared" si="15"/>
        <v>0.20200000000000001</v>
      </c>
    </row>
    <row r="206" spans="7:14" x14ac:dyDescent="0.25">
      <c r="G206">
        <v>203</v>
      </c>
      <c r="H206">
        <f t="shared" si="12"/>
        <v>0.20300000000000001</v>
      </c>
      <c r="I206">
        <f>IF(Price!$AB$12&gt;Price!$AB$11,BETAINV(H206,Price!$AB$19,Price!$AB$20,Price!$AB$11,Price!$AB$12),Price!$AB$11)</f>
        <v>4.8956151646030959</v>
      </c>
      <c r="J206">
        <f>IF(Yield!$AB$12&gt;Yield!$AB$11,BETAINV(H206,Yield!$AB$19,Yield!$AB$20,Yield!$AB$11,Yield!$AB$12),Yield!$AB$11)</f>
        <v>42.991105625999651</v>
      </c>
      <c r="K206">
        <f>IF(Costs!$AB$12&gt;Costs!$AB$11,BETAINV(H206,Costs!$AB$19,Costs!$AB$20,Costs!$AB$11,Costs!$AB$12),Costs!$AB$11)</f>
        <v>141.78752249861608</v>
      </c>
      <c r="L206">
        <f t="shared" si="13"/>
        <v>68.680386147081293</v>
      </c>
      <c r="M206">
        <f t="shared" si="14"/>
        <v>-39.479613852918703</v>
      </c>
      <c r="N206">
        <f t="shared" si="15"/>
        <v>0.20300000000000001</v>
      </c>
    </row>
    <row r="207" spans="7:14" x14ac:dyDescent="0.25">
      <c r="G207">
        <v>204</v>
      </c>
      <c r="H207">
        <f t="shared" si="12"/>
        <v>0.20399999999999999</v>
      </c>
      <c r="I207">
        <f>IF(Price!$AB$12&gt;Price!$AB$11,BETAINV(H207,Price!$AB$19,Price!$AB$20,Price!$AB$11,Price!$AB$12),Price!$AB$11)</f>
        <v>4.8975132626303433</v>
      </c>
      <c r="J207">
        <f>IF(Yield!$AB$12&gt;Yield!$AB$11,BETAINV(H207,Yield!$AB$19,Yield!$AB$20,Yield!$AB$11,Yield!$AB$12),Yield!$AB$11)</f>
        <v>43.026647297172659</v>
      </c>
      <c r="K207">
        <f>IF(Costs!$AB$12&gt;Costs!$AB$11,BETAINV(H207,Costs!$AB$19,Costs!$AB$20,Costs!$AB$11,Costs!$AB$12),Costs!$AB$11)</f>
        <v>141.79241426372658</v>
      </c>
      <c r="L207">
        <f t="shared" si="13"/>
        <v>68.931161520694531</v>
      </c>
      <c r="M207">
        <f t="shared" si="14"/>
        <v>-39.228838479305466</v>
      </c>
      <c r="N207">
        <f t="shared" si="15"/>
        <v>0.20399999999999999</v>
      </c>
    </row>
    <row r="208" spans="7:14" x14ac:dyDescent="0.25">
      <c r="G208">
        <v>205</v>
      </c>
      <c r="H208">
        <f t="shared" si="12"/>
        <v>0.20499999999999999</v>
      </c>
      <c r="I208">
        <f>IF(Price!$AB$12&gt;Price!$AB$11,BETAINV(H208,Price!$AB$19,Price!$AB$20,Price!$AB$11,Price!$AB$12),Price!$AB$11)</f>
        <v>4.8994059010687376</v>
      </c>
      <c r="J208">
        <f>IF(Yield!$AB$12&gt;Yield!$AB$11,BETAINV(H208,Yield!$AB$19,Yield!$AB$20,Yield!$AB$11,Yield!$AB$12),Yield!$AB$11)</f>
        <v>43.062069039707652</v>
      </c>
      <c r="K208">
        <f>IF(Costs!$AB$12&gt;Costs!$AB$11,BETAINV(H208,Costs!$AB$19,Costs!$AB$20,Costs!$AB$11,Costs!$AB$12),Costs!$AB$11)</f>
        <v>141.79729940614291</v>
      </c>
      <c r="L208">
        <f t="shared" si="13"/>
        <v>69.18125575923014</v>
      </c>
      <c r="M208">
        <f t="shared" si="14"/>
        <v>-38.978744240769856</v>
      </c>
      <c r="N208">
        <f t="shared" si="15"/>
        <v>0.20499999999999999</v>
      </c>
    </row>
    <row r="209" spans="7:14" x14ac:dyDescent="0.25">
      <c r="G209">
        <v>206</v>
      </c>
      <c r="H209">
        <f t="shared" si="12"/>
        <v>0.20599999999999999</v>
      </c>
      <c r="I209">
        <f>IF(Price!$AB$12&gt;Price!$AB$11,BETAINV(H209,Price!$AB$19,Price!$AB$20,Price!$AB$11,Price!$AB$12),Price!$AB$11)</f>
        <v>4.9012931294330002</v>
      </c>
      <c r="J209">
        <f>IF(Yield!$AB$12&gt;Yield!$AB$11,BETAINV(H209,Yield!$AB$19,Yield!$AB$20,Yield!$AB$11,Yield!$AB$12),Yield!$AB$11)</f>
        <v>43.097371894653463</v>
      </c>
      <c r="K209">
        <f>IF(Costs!$AB$12&gt;Costs!$AB$11,BETAINV(H209,Costs!$AB$19,Costs!$AB$20,Costs!$AB$11,Costs!$AB$12),Costs!$AB$11)</f>
        <v>141.8021779968978</v>
      </c>
      <c r="L209">
        <f t="shared" si="13"/>
        <v>69.430674766986101</v>
      </c>
      <c r="M209">
        <f t="shared" si="14"/>
        <v>-38.729325233013896</v>
      </c>
      <c r="N209">
        <f t="shared" si="15"/>
        <v>0.20599999999999999</v>
      </c>
    </row>
    <row r="210" spans="7:14" x14ac:dyDescent="0.25">
      <c r="G210">
        <v>207</v>
      </c>
      <c r="H210">
        <f t="shared" si="12"/>
        <v>0.20699999999999999</v>
      </c>
      <c r="I210">
        <f>IF(Price!$AB$12&gt;Price!$AB$11,BETAINV(H210,Price!$AB$19,Price!$AB$20,Price!$AB$11,Price!$AB$12),Price!$AB$11)</f>
        <v>4.9031749965881772</v>
      </c>
      <c r="J210">
        <f>IF(Yield!$AB$12&gt;Yield!$AB$11,BETAINV(H210,Yield!$AB$19,Yield!$AB$20,Yield!$AB$11,Yield!$AB$12),Yield!$AB$11)</f>
        <v>43.132556889235289</v>
      </c>
      <c r="K210">
        <f>IF(Costs!$AB$12&gt;Costs!$AB$11,BETAINV(H210,Costs!$AB$19,Costs!$AB$20,Costs!$AB$11,Costs!$AB$12),Costs!$AB$11)</f>
        <v>141.80705010620875</v>
      </c>
      <c r="L210">
        <f t="shared" si="13"/>
        <v>69.679424372006849</v>
      </c>
      <c r="M210">
        <f t="shared" si="14"/>
        <v>-38.480575627993147</v>
      </c>
      <c r="N210">
        <f t="shared" si="15"/>
        <v>0.20699999999999999</v>
      </c>
    </row>
    <row r="211" spans="7:14" x14ac:dyDescent="0.25">
      <c r="G211">
        <v>208</v>
      </c>
      <c r="H211">
        <f t="shared" si="12"/>
        <v>0.20799999999999999</v>
      </c>
      <c r="I211">
        <f>IF(Price!$AB$12&gt;Price!$AB$11,BETAINV(H211,Price!$AB$19,Price!$AB$20,Price!$AB$11,Price!$AB$12),Price!$AB$11)</f>
        <v>4.9050515507614447</v>
      </c>
      <c r="J211">
        <f>IF(Yield!$AB$12&gt;Yield!$AB$11,BETAINV(H211,Yield!$AB$19,Yield!$AB$20,Yield!$AB$11,Yield!$AB$12),Yield!$AB$11)</f>
        <v>43.167625037104933</v>
      </c>
      <c r="K211">
        <f>IF(Costs!$AB$12&gt;Costs!$AB$11,BETAINV(H211,Costs!$AB$19,Costs!$AB$20,Costs!$AB$11,Costs!$AB$12),Costs!$AB$11)</f>
        <v>141.81191580349238</v>
      </c>
      <c r="L211">
        <f t="shared" si="13"/>
        <v>69.927510327447749</v>
      </c>
      <c r="M211">
        <f t="shared" si="14"/>
        <v>-38.232489672552248</v>
      </c>
      <c r="N211">
        <f t="shared" si="15"/>
        <v>0.20799999999999999</v>
      </c>
    </row>
    <row r="212" spans="7:14" x14ac:dyDescent="0.25">
      <c r="G212">
        <v>209</v>
      </c>
      <c r="H212">
        <f t="shared" si="12"/>
        <v>0.20899999999999999</v>
      </c>
      <c r="I212">
        <f>IF(Price!$AB$12&gt;Price!$AB$11,BETAINV(H212,Price!$AB$19,Price!$AB$20,Price!$AB$11,Price!$AB$12),Price!$AB$11)</f>
        <v>4.9069228395536291</v>
      </c>
      <c r="J212">
        <f>IF(Yield!$AB$12&gt;Yield!$AB$11,BETAINV(H212,Yield!$AB$19,Yield!$AB$20,Yield!$AB$11,Yield!$AB$12),Yield!$AB$11)</f>
        <v>43.20257733858552</v>
      </c>
      <c r="K212">
        <f>IF(Costs!$AB$12&gt;Costs!$AB$11,BETAINV(H212,Costs!$AB$19,Costs!$AB$20,Costs!$AB$11,Costs!$AB$12),Costs!$AB$11)</f>
        <v>141.81677515737843</v>
      </c>
      <c r="L212">
        <f t="shared" si="13"/>
        <v>70.174938312908893</v>
      </c>
      <c r="M212">
        <f t="shared" si="14"/>
        <v>-37.985061687091104</v>
      </c>
      <c r="N212">
        <f t="shared" si="15"/>
        <v>0.20899999999999999</v>
      </c>
    </row>
    <row r="213" spans="7:14" x14ac:dyDescent="0.25">
      <c r="G213">
        <v>210</v>
      </c>
      <c r="H213">
        <f t="shared" si="12"/>
        <v>0.21</v>
      </c>
      <c r="I213">
        <f>IF(Price!$AB$12&gt;Price!$AB$11,BETAINV(H213,Price!$AB$19,Price!$AB$20,Price!$AB$11,Price!$AB$12),Price!$AB$11)</f>
        <v>4.9087889099504745</v>
      </c>
      <c r="J213">
        <f>IF(Yield!$AB$12&gt;Yield!$AB$11,BETAINV(H213,Yield!$AB$19,Yield!$AB$20,Yield!$AB$11,Yield!$AB$12),Yield!$AB$11)</f>
        <v>43.237414780910541</v>
      </c>
      <c r="K213">
        <f>IF(Costs!$AB$12&gt;Costs!$AB$11,BETAINV(H213,Costs!$AB$19,Costs!$AB$20,Costs!$AB$11,Costs!$AB$12),Costs!$AB$11)</f>
        <v>141.82162823572355</v>
      </c>
      <c r="L213">
        <f t="shared" si="13"/>
        <v>70.421713935738836</v>
      </c>
      <c r="M213">
        <f t="shared" si="14"/>
        <v>-37.73828606426116</v>
      </c>
      <c r="N213">
        <f t="shared" si="15"/>
        <v>0.21</v>
      </c>
    </row>
    <row r="214" spans="7:14" x14ac:dyDescent="0.25">
      <c r="G214">
        <v>211</v>
      </c>
      <c r="H214">
        <f t="shared" si="12"/>
        <v>0.21099999999999999</v>
      </c>
      <c r="I214">
        <f>IF(Price!$AB$12&gt;Price!$AB$11,BETAINV(H214,Price!$AB$19,Price!$AB$20,Price!$AB$11,Price!$AB$12),Price!$AB$11)</f>
        <v>4.9106498083336554</v>
      </c>
      <c r="J214">
        <f>IF(Yield!$AB$12&gt;Yield!$AB$11,BETAINV(H214,Yield!$AB$19,Yield!$AB$20,Yield!$AB$11,Yield!$AB$12),Yield!$AB$11)</f>
        <v>43.272138338457559</v>
      </c>
      <c r="K214">
        <f>IF(Costs!$AB$12&gt;Costs!$AB$11,BETAINV(H214,Costs!$AB$19,Costs!$AB$20,Costs!$AB$11,Costs!$AB$12),Costs!$AB$11)</f>
        <v>141.82647510562481</v>
      </c>
      <c r="L214">
        <f t="shared" si="13"/>
        <v>70.667842732309225</v>
      </c>
      <c r="M214">
        <f t="shared" si="14"/>
        <v>-37.492157267690772</v>
      </c>
      <c r="N214">
        <f t="shared" si="15"/>
        <v>0.21099999999999999</v>
      </c>
    </row>
    <row r="215" spans="7:14" x14ac:dyDescent="0.25">
      <c r="G215">
        <v>212</v>
      </c>
      <c r="H215">
        <f t="shared" si="12"/>
        <v>0.21199999999999999</v>
      </c>
      <c r="I215">
        <f>IF(Price!$AB$12&gt;Price!$AB$11,BETAINV(H215,Price!$AB$19,Price!$AB$20,Price!$AB$11,Price!$AB$12),Price!$AB$11)</f>
        <v>4.9125055804915405</v>
      </c>
      <c r="J215">
        <f>IF(Yield!$AB$12&gt;Yield!$AB$11,BETAINV(H215,Yield!$AB$19,Yield!$AB$20,Yield!$AB$11,Yield!$AB$12),Yield!$AB$11)</f>
        <v>43.306748972976671</v>
      </c>
      <c r="K215">
        <f>IF(Costs!$AB$12&gt;Costs!$AB$11,BETAINV(H215,Costs!$AB$19,Costs!$AB$20,Costs!$AB$11,Costs!$AB$12),Costs!$AB$11)</f>
        <v>141.83131583343274</v>
      </c>
      <c r="L215">
        <f t="shared" si="13"/>
        <v>70.913330169261457</v>
      </c>
      <c r="M215">
        <f t="shared" si="14"/>
        <v>-37.24666983073854</v>
      </c>
      <c r="N215">
        <f t="shared" si="15"/>
        <v>0.21199999999999999</v>
      </c>
    </row>
    <row r="216" spans="7:14" x14ac:dyDescent="0.25">
      <c r="G216">
        <v>213</v>
      </c>
      <c r="H216">
        <f t="shared" si="12"/>
        <v>0.21299999999999999</v>
      </c>
      <c r="I216">
        <f>IF(Price!$AB$12&gt;Price!$AB$11,BETAINV(H216,Price!$AB$19,Price!$AB$20,Price!$AB$11,Price!$AB$12),Price!$AB$11)</f>
        <v>4.9143562716297131</v>
      </c>
      <c r="J216">
        <f>IF(Yield!$AB$12&gt;Yield!$AB$11,BETAINV(H216,Yield!$AB$19,Yield!$AB$20,Yield!$AB$11,Yield!$AB$12),Yield!$AB$11)</f>
        <v>43.341247633813794</v>
      </c>
      <c r="K216">
        <f>IF(Costs!$AB$12&gt;Costs!$AB$11,BETAINV(H216,Costs!$AB$19,Costs!$AB$20,Costs!$AB$11,Costs!$AB$12),Costs!$AB$11)</f>
        <v>141.83615048476423</v>
      </c>
      <c r="L216">
        <f t="shared" si="13"/>
        <v>71.158181644725062</v>
      </c>
      <c r="M216">
        <f t="shared" si="14"/>
        <v>-37.001818355274935</v>
      </c>
      <c r="N216">
        <f t="shared" si="15"/>
        <v>0.21299999999999999</v>
      </c>
    </row>
    <row r="217" spans="7:14" x14ac:dyDescent="0.25">
      <c r="G217">
        <v>214</v>
      </c>
      <c r="H217">
        <f t="shared" si="12"/>
        <v>0.214</v>
      </c>
      <c r="I217">
        <f>IF(Price!$AB$12&gt;Price!$AB$11,BETAINV(H217,Price!$AB$19,Price!$AB$20,Price!$AB$11,Price!$AB$12),Price!$AB$11)</f>
        <v>4.916201926381266</v>
      </c>
      <c r="J217">
        <f>IF(Yield!$AB$12&gt;Yield!$AB$11,BETAINV(H217,Yield!$AB$19,Yield!$AB$20,Yield!$AB$11,Yield!$AB$12),Yield!$AB$11)</f>
        <v>43.375635258129037</v>
      </c>
      <c r="K217">
        <f>IF(Costs!$AB$12&gt;Costs!$AB$11,BETAINV(H217,Costs!$AB$19,Costs!$AB$20,Costs!$AB$11,Costs!$AB$12),Costs!$AB$11)</f>
        <v>141.84097912451529</v>
      </c>
      <c r="L217">
        <f t="shared" si="13"/>
        <v>71.402402489509853</v>
      </c>
      <c r="M217">
        <f t="shared" si="14"/>
        <v>-36.757597510490143</v>
      </c>
      <c r="N217">
        <f t="shared" si="15"/>
        <v>0.214</v>
      </c>
    </row>
    <row r="218" spans="7:14" x14ac:dyDescent="0.25">
      <c r="G218">
        <v>215</v>
      </c>
      <c r="H218">
        <f t="shared" si="12"/>
        <v>0.215</v>
      </c>
      <c r="I218">
        <f>IF(Price!$AB$12&gt;Price!$AB$11,BETAINV(H218,Price!$AB$19,Price!$AB$20,Price!$AB$11,Price!$AB$12),Price!$AB$11)</f>
        <v>4.9180425888168591</v>
      </c>
      <c r="J218">
        <f>IF(Yield!$AB$12&gt;Yield!$AB$11,BETAINV(H218,Yield!$AB$19,Yield!$AB$20,Yield!$AB$11,Yield!$AB$12),Yield!$AB$11)</f>
        <v>43.409912771110228</v>
      </c>
      <c r="K218">
        <f>IF(Costs!$AB$12&gt;Costs!$AB$11,BETAINV(H218,Costs!$AB$19,Costs!$AB$20,Costs!$AB$11,Costs!$AB$12),Costs!$AB$11)</f>
        <v>141.84580181687318</v>
      </c>
      <c r="L218">
        <f t="shared" si="13"/>
        <v>71.645997968271814</v>
      </c>
      <c r="M218">
        <f t="shared" si="14"/>
        <v>-36.514002031728182</v>
      </c>
      <c r="N218">
        <f t="shared" si="15"/>
        <v>0.215</v>
      </c>
    </row>
    <row r="219" spans="7:14" x14ac:dyDescent="0.25">
      <c r="G219">
        <v>216</v>
      </c>
      <c r="H219">
        <f t="shared" si="12"/>
        <v>0.216</v>
      </c>
      <c r="I219">
        <f>IF(Price!$AB$12&gt;Price!$AB$11,BETAINV(H219,Price!$AB$19,Price!$AB$20,Price!$AB$11,Price!$AB$12),Price!$AB$11)</f>
        <v>4.919878302454558</v>
      </c>
      <c r="J219">
        <f>IF(Yield!$AB$12&gt;Yield!$AB$11,BETAINV(H219,Yield!$AB$19,Yield!$AB$20,Yield!$AB$11,Yield!$AB$12),Yield!$AB$11)</f>
        <v>43.44408108618169</v>
      </c>
      <c r="K219">
        <f>IF(Costs!$AB$12&gt;Costs!$AB$11,BETAINV(H219,Costs!$AB$19,Costs!$AB$20,Costs!$AB$11,Costs!$AB$12),Costs!$AB$11)</f>
        <v>141.85061862532862</v>
      </c>
      <c r="L219">
        <f t="shared" si="13"/>
        <v>71.888973280653119</v>
      </c>
      <c r="M219">
        <f t="shared" si="14"/>
        <v>-36.271026719346878</v>
      </c>
      <c r="N219">
        <f t="shared" si="15"/>
        <v>0.216</v>
      </c>
    </row>
    <row r="220" spans="7:14" x14ac:dyDescent="0.25">
      <c r="G220">
        <v>217</v>
      </c>
      <c r="H220">
        <f t="shared" si="12"/>
        <v>0.217</v>
      </c>
      <c r="I220">
        <f>IF(Price!$AB$12&gt;Price!$AB$11,BETAINV(H220,Price!$AB$19,Price!$AB$20,Price!$AB$11,Price!$AB$12),Price!$AB$11)</f>
        <v>4.9217091102694646</v>
      </c>
      <c r="J220">
        <f>IF(Yield!$AB$12&gt;Yield!$AB$11,BETAINV(H220,Yield!$AB$19,Yield!$AB$20,Yield!$AB$11,Yield!$AB$12),Yield!$AB$11)</f>
        <v>43.478141105208472</v>
      </c>
      <c r="K220">
        <f>IF(Costs!$AB$12&gt;Costs!$AB$11,BETAINV(H220,Costs!$AB$19,Costs!$AB$20,Costs!$AB$11,Costs!$AB$12),Costs!$AB$11)</f>
        <v>141.85542961268757</v>
      </c>
      <c r="L220">
        <f t="shared" si="13"/>
        <v>72.131333562398254</v>
      </c>
      <c r="M220">
        <f t="shared" si="14"/>
        <v>-36.028666437601743</v>
      </c>
      <c r="N220">
        <f t="shared" si="15"/>
        <v>0.217</v>
      </c>
    </row>
    <row r="221" spans="7:14" x14ac:dyDescent="0.25">
      <c r="G221">
        <v>218</v>
      </c>
      <c r="H221">
        <f t="shared" si="12"/>
        <v>0.218</v>
      </c>
      <c r="I221">
        <f>IF(Price!$AB$12&gt;Price!$AB$11,BETAINV(H221,Price!$AB$19,Price!$AB$20,Price!$AB$11,Price!$AB$12),Price!$AB$11)</f>
        <v>4.9235350547031205</v>
      </c>
      <c r="J221">
        <f>IF(Yield!$AB$12&gt;Yield!$AB$11,BETAINV(H221,Yield!$AB$19,Yield!$AB$20,Yield!$AB$11,Yield!$AB$12),Yield!$AB$11)</f>
        <v>43.512093718696114</v>
      </c>
      <c r="K221">
        <f>IF(Costs!$AB$12&gt;Costs!$AB$11,BETAINV(H221,Costs!$AB$19,Costs!$AB$20,Costs!$AB$11,Costs!$AB$12),Costs!$AB$11)</f>
        <v>141.8602348410829</v>
      </c>
      <c r="L221">
        <f t="shared" si="13"/>
        <v>72.373083886444874</v>
      </c>
      <c r="M221">
        <f t="shared" si="14"/>
        <v>-35.786916113555122</v>
      </c>
      <c r="N221">
        <f t="shared" si="15"/>
        <v>0.218</v>
      </c>
    </row>
    <row r="222" spans="7:14" x14ac:dyDescent="0.25">
      <c r="G222">
        <v>219</v>
      </c>
      <c r="H222">
        <f t="shared" si="12"/>
        <v>0.219</v>
      </c>
      <c r="I222">
        <f>IF(Price!$AB$12&gt;Price!$AB$11,BETAINV(H222,Price!$AB$19,Price!$AB$20,Price!$AB$11,Price!$AB$12),Price!$AB$11)</f>
        <v>4.925356177672727</v>
      </c>
      <c r="J222">
        <f>IF(Yield!$AB$12&gt;Yield!$AB$11,BETAINV(H222,Yield!$AB$19,Yield!$AB$20,Yield!$AB$11,Yield!$AB$12),Yield!$AB$11)</f>
        <v>43.545939805986052</v>
      </c>
      <c r="K222">
        <f>IF(Costs!$AB$12&gt;Costs!$AB$11,BETAINV(H222,Costs!$AB$19,Costs!$AB$20,Costs!$AB$11,Costs!$AB$12),Costs!$AB$11)</f>
        <v>141.86503437198559</v>
      </c>
      <c r="L222">
        <f t="shared" si="13"/>
        <v>72.614229263992513</v>
      </c>
      <c r="M222">
        <f t="shared" si="14"/>
        <v>-35.545770736007483</v>
      </c>
      <c r="N222">
        <f t="shared" si="15"/>
        <v>0.219</v>
      </c>
    </row>
    <row r="223" spans="7:14" x14ac:dyDescent="0.25">
      <c r="G223">
        <v>220</v>
      </c>
      <c r="H223">
        <f t="shared" si="12"/>
        <v>0.22</v>
      </c>
      <c r="I223">
        <f>IF(Price!$AB$12&gt;Price!$AB$11,BETAINV(H223,Price!$AB$19,Price!$AB$20,Price!$AB$11,Price!$AB$12),Price!$AB$11)</f>
        <v>4.9271725205801484</v>
      </c>
      <c r="J223">
        <f>IF(Yield!$AB$12&gt;Yield!$AB$11,BETAINV(H223,Yield!$AB$19,Yield!$AB$20,Yield!$AB$11,Yield!$AB$12),Yield!$AB$11)</f>
        <v>43.579680235446745</v>
      </c>
      <c r="K223">
        <f>IF(Costs!$AB$12&gt;Costs!$AB$11,BETAINV(H223,Costs!$AB$19,Costs!$AB$20,Costs!$AB$11,Costs!$AB$12),Costs!$AB$11)</f>
        <v>141.86982826621593</v>
      </c>
      <c r="L223">
        <f t="shared" si="13"/>
        <v>72.854774645547081</v>
      </c>
      <c r="M223">
        <f t="shared" si="14"/>
        <v>-35.305225354452915</v>
      </c>
      <c r="N223">
        <f t="shared" si="15"/>
        <v>0.22</v>
      </c>
    </row>
    <row r="224" spans="7:14" x14ac:dyDescent="0.25">
      <c r="G224">
        <v>221</v>
      </c>
      <c r="H224">
        <f t="shared" si="12"/>
        <v>0.221</v>
      </c>
      <c r="I224">
        <f>IF(Price!$AB$12&gt;Price!$AB$11,BETAINV(H224,Price!$AB$19,Price!$AB$20,Price!$AB$11,Price!$AB$12),Price!$AB$11)</f>
        <v>4.9289841243207286</v>
      </c>
      <c r="J224">
        <f>IF(Yield!$AB$12&gt;Yield!$AB$11,BETAINV(H224,Yield!$AB$19,Yield!$AB$20,Yield!$AB$11,Yield!$AB$12),Yield!$AB$11)</f>
        <v>43.613315864660841</v>
      </c>
      <c r="K224">
        <f>IF(Costs!$AB$12&gt;Costs!$AB$11,BETAINV(H224,Costs!$AB$19,Costs!$AB$20,Costs!$AB$11,Costs!$AB$12),Costs!$AB$11)</f>
        <v>141.87461658395438</v>
      </c>
      <c r="L224">
        <f t="shared" si="13"/>
        <v>73.094724921944277</v>
      </c>
      <c r="M224">
        <f t="shared" si="14"/>
        <v>-35.06527507805572</v>
      </c>
      <c r="N224">
        <f t="shared" si="15"/>
        <v>0.221</v>
      </c>
    </row>
    <row r="225" spans="7:14" x14ac:dyDescent="0.25">
      <c r="G225">
        <v>222</v>
      </c>
      <c r="H225">
        <f t="shared" si="12"/>
        <v>0.222</v>
      </c>
      <c r="I225">
        <f>IF(Price!$AB$12&gt;Price!$AB$11,BETAINV(H225,Price!$AB$19,Price!$AB$20,Price!$AB$11,Price!$AB$12),Price!$AB$11)</f>
        <v>4.9307910292919201</v>
      </c>
      <c r="J225">
        <f>IF(Yield!$AB$12&gt;Yield!$AB$11,BETAINV(H225,Yield!$AB$19,Yield!$AB$20,Yield!$AB$11,Yield!$AB$12),Yield!$AB$11)</f>
        <v>43.646847540608093</v>
      </c>
      <c r="K225">
        <f>IF(Costs!$AB$12&gt;Costs!$AB$11,BETAINV(H225,Costs!$AB$19,Costs!$AB$20,Costs!$AB$11,Costs!$AB$12),Costs!$AB$11)</f>
        <v>141.87939938475228</v>
      </c>
      <c r="L225">
        <f t="shared" si="13"/>
        <v>73.334084925350226</v>
      </c>
      <c r="M225">
        <f t="shared" si="14"/>
        <v>-34.825915074649771</v>
      </c>
      <c r="N225">
        <f t="shared" si="15"/>
        <v>0.222</v>
      </c>
    </row>
    <row r="226" spans="7:14" x14ac:dyDescent="0.25">
      <c r="G226">
        <v>223</v>
      </c>
      <c r="H226">
        <f t="shared" si="12"/>
        <v>0.223</v>
      </c>
      <c r="I226">
        <f>IF(Price!$AB$12&gt;Price!$AB$11,BETAINV(H226,Price!$AB$19,Price!$AB$20,Price!$AB$11,Price!$AB$12),Price!$AB$11)</f>
        <v>4.932593275401727</v>
      </c>
      <c r="J226">
        <f>IF(Yield!$AB$12&gt;Yield!$AB$11,BETAINV(H226,Yield!$AB$19,Yield!$AB$20,Yield!$AB$11,Yield!$AB$12),Yield!$AB$11)</f>
        <v>43.680276099844562</v>
      </c>
      <c r="K226">
        <f>IF(Costs!$AB$12&gt;Costs!$AB$11,BETAINV(H226,Costs!$AB$19,Costs!$AB$20,Costs!$AB$11,Costs!$AB$12),Costs!$AB$11)</f>
        <v>141.8841767275421</v>
      </c>
      <c r="L226">
        <f t="shared" si="13"/>
        <v>73.572859430241976</v>
      </c>
      <c r="M226">
        <f t="shared" si="14"/>
        <v>-34.58714056975802</v>
      </c>
      <c r="N226">
        <f t="shared" si="15"/>
        <v>0.223</v>
      </c>
    </row>
    <row r="227" spans="7:14" x14ac:dyDescent="0.25">
      <c r="G227">
        <v>224</v>
      </c>
      <c r="H227">
        <f t="shared" si="12"/>
        <v>0.224</v>
      </c>
      <c r="I227">
        <f>IF(Price!$AB$12&gt;Price!$AB$11,BETAINV(H227,Price!$AB$19,Price!$AB$20,Price!$AB$11,Price!$AB$12),Price!$AB$11)</f>
        <v>4.934390902076963</v>
      </c>
      <c r="J227">
        <f>IF(Yield!$AB$12&gt;Yield!$AB$11,BETAINV(H227,Yield!$AB$19,Yield!$AB$20,Yield!$AB$11,Yield!$AB$12),Yield!$AB$11)</f>
        <v>43.713602368677932</v>
      </c>
      <c r="K227">
        <f>IF(Costs!$AB$12&gt;Costs!$AB$11,BETAINV(H227,Costs!$AB$19,Costs!$AB$20,Costs!$AB$11,Costs!$AB$12),Costs!$AB$11)</f>
        <v>141.88894867064801</v>
      </c>
      <c r="L227">
        <f t="shared" si="13"/>
        <v>73.811053154366363</v>
      </c>
      <c r="M227">
        <f t="shared" si="14"/>
        <v>-34.348946845633634</v>
      </c>
      <c r="N227">
        <f t="shared" si="15"/>
        <v>0.224</v>
      </c>
    </row>
    <row r="228" spans="7:14" x14ac:dyDescent="0.25">
      <c r="G228">
        <v>225</v>
      </c>
      <c r="H228">
        <f t="shared" si="12"/>
        <v>0.22500000000000001</v>
      </c>
      <c r="I228">
        <f>IF(Price!$AB$12&gt;Price!$AB$11,BETAINV(H228,Price!$AB$19,Price!$AB$20,Price!$AB$11,Price!$AB$12),Price!$AB$11)</f>
        <v>4.936183948271351</v>
      </c>
      <c r="J228">
        <f>IF(Yield!$AB$12&gt;Yield!$AB$11,BETAINV(H228,Yield!$AB$19,Yield!$AB$20,Yield!$AB$11,Yield!$AB$12),Yield!$AB$11)</f>
        <v>43.746827163339091</v>
      </c>
      <c r="K228">
        <f>IF(Costs!$AB$12&gt;Costs!$AB$11,BETAINV(H228,Costs!$AB$19,Costs!$AB$20,Costs!$AB$11,Costs!$AB$12),Costs!$AB$11)</f>
        <v>141.89371527179551</v>
      </c>
      <c r="L228">
        <f t="shared" si="13"/>
        <v>74.048670759680022</v>
      </c>
      <c r="M228">
        <f t="shared" si="14"/>
        <v>-34.111329240319975</v>
      </c>
      <c r="N228">
        <f t="shared" si="15"/>
        <v>0.22500000000000001</v>
      </c>
    </row>
    <row r="229" spans="7:14" x14ac:dyDescent="0.25">
      <c r="G229">
        <v>226</v>
      </c>
      <c r="H229">
        <f t="shared" si="12"/>
        <v>0.22600000000000001</v>
      </c>
      <c r="I229">
        <f>IF(Price!$AB$12&gt;Price!$AB$11,BETAINV(H229,Price!$AB$19,Price!$AB$20,Price!$AB$11,Price!$AB$12),Price!$AB$11)</f>
        <v>4.9379724524734296</v>
      </c>
      <c r="J229">
        <f>IF(Yield!$AB$12&gt;Yield!$AB$11,BETAINV(H229,Yield!$AB$19,Yield!$AB$20,Yield!$AB$11,Yield!$AB$12),Yield!$AB$11)</f>
        <v>43.779951290150123</v>
      </c>
      <c r="K229">
        <f>IF(Costs!$AB$12&gt;Costs!$AB$11,BETAINV(H229,Costs!$AB$19,Costs!$AB$20,Costs!$AB$11,Costs!$AB$12),Costs!$AB$11)</f>
        <v>141.89847658812158</v>
      </c>
      <c r="L229">
        <f t="shared" si="13"/>
        <v>74.285716853268298</v>
      </c>
      <c r="M229">
        <f t="shared" si="14"/>
        <v>-33.874283146731699</v>
      </c>
      <c r="N229">
        <f t="shared" si="15"/>
        <v>0.22600000000000001</v>
      </c>
    </row>
    <row r="230" spans="7:14" x14ac:dyDescent="0.25">
      <c r="G230">
        <v>227</v>
      </c>
      <c r="H230">
        <f t="shared" si="12"/>
        <v>0.22700000000000001</v>
      </c>
      <c r="I230">
        <f>IF(Price!$AB$12&gt;Price!$AB$11,BETAINV(H230,Price!$AB$19,Price!$AB$20,Price!$AB$11,Price!$AB$12),Price!$AB$11)</f>
        <v>4.9397564527143141</v>
      </c>
      <c r="J230">
        <f>IF(Yield!$AB$12&gt;Yield!$AB$11,BETAINV(H230,Yield!$AB$19,Yield!$AB$20,Yield!$AB$11,Yield!$AB$12),Yield!$AB$11)</f>
        <v>43.812975545688815</v>
      </c>
      <c r="K230">
        <f>IF(Costs!$AB$12&gt;Costs!$AB$11,BETAINV(H230,Costs!$AB$19,Costs!$AB$20,Costs!$AB$11,Costs!$AB$12),Costs!$AB$11)</f>
        <v>141.9032326761841</v>
      </c>
      <c r="L230">
        <f t="shared" si="13"/>
        <v>74.522195988246665</v>
      </c>
      <c r="M230">
        <f t="shared" si="14"/>
        <v>-33.637804011753332</v>
      </c>
      <c r="N230">
        <f t="shared" si="15"/>
        <v>0.22700000000000001</v>
      </c>
    </row>
    <row r="231" spans="7:14" x14ac:dyDescent="0.25">
      <c r="G231">
        <v>228</v>
      </c>
      <c r="H231">
        <f t="shared" si="12"/>
        <v>0.22800000000000001</v>
      </c>
      <c r="I231">
        <f>IF(Price!$AB$12&gt;Price!$AB$11,BETAINV(H231,Price!$AB$19,Price!$AB$20,Price!$AB$11,Price!$AB$12),Price!$AB$11)</f>
        <v>4.9415359865752828</v>
      </c>
      <c r="J231">
        <f>IF(Yield!$AB$12&gt;Yield!$AB$11,BETAINV(H231,Yield!$AB$19,Yield!$AB$20,Yield!$AB$11,Yield!$AB$12),Yield!$AB$11)</f>
        <v>43.845900716949629</v>
      </c>
      <c r="K231">
        <f>IF(Costs!$AB$12&gt;Costs!$AB$11,BETAINV(H231,Costs!$AB$19,Costs!$AB$20,Costs!$AB$11,Costs!$AB$12),Costs!$AB$11)</f>
        <v>141.9079835919714</v>
      </c>
      <c r="L231">
        <f t="shared" si="13"/>
        <v>74.758112664642169</v>
      </c>
      <c r="M231">
        <f t="shared" si="14"/>
        <v>-33.401887335357827</v>
      </c>
      <c r="N231">
        <f t="shared" si="15"/>
        <v>0.22800000000000001</v>
      </c>
    </row>
    <row r="232" spans="7:14" x14ac:dyDescent="0.25">
      <c r="G232">
        <v>229</v>
      </c>
      <c r="H232">
        <f t="shared" si="12"/>
        <v>0.22900000000000001</v>
      </c>
      <c r="I232">
        <f>IF(Price!$AB$12&gt;Price!$AB$11,BETAINV(H232,Price!$AB$19,Price!$AB$20,Price!$AB$11,Price!$AB$12),Price!$AB$11)</f>
        <v>4.9433110911952109</v>
      </c>
      <c r="J232">
        <f>IF(Yield!$AB$12&gt;Yield!$AB$11,BETAINV(H232,Yield!$AB$19,Yield!$AB$20,Yield!$AB$11,Yield!$AB$12),Yield!$AB$11)</f>
        <v>43.878727581501408</v>
      </c>
      <c r="K232">
        <f>IF(Costs!$AB$12&gt;Costs!$AB$11,BETAINV(H232,Costs!$AB$19,Costs!$AB$20,Costs!$AB$11,Costs!$AB$12),Costs!$AB$11)</f>
        <v>141.91272939091141</v>
      </c>
      <c r="L232">
        <f t="shared" si="13"/>
        <v>74.993471330257705</v>
      </c>
      <c r="M232">
        <f t="shared" si="14"/>
        <v>-33.166528669742291</v>
      </c>
      <c r="N232">
        <f t="shared" si="15"/>
        <v>0.22900000000000001</v>
      </c>
    </row>
    <row r="233" spans="7:14" x14ac:dyDescent="0.25">
      <c r="G233">
        <v>230</v>
      </c>
      <c r="H233">
        <f t="shared" si="12"/>
        <v>0.23</v>
      </c>
      <c r="I233">
        <f>IF(Price!$AB$12&gt;Price!$AB$11,BETAINV(H233,Price!$AB$19,Price!$AB$20,Price!$AB$11,Price!$AB$12),Price!$AB$11)</f>
        <v>4.9450818032778532</v>
      </c>
      <c r="J233">
        <f>IF(Yield!$AB$12&gt;Yield!$AB$11,BETAINV(H233,Yield!$AB$19,Yield!$AB$20,Yield!$AB$11,Yield!$AB$12),Yield!$AB$11)</f>
        <v>43.911456907641785</v>
      </c>
      <c r="K233">
        <f>IF(Costs!$AB$12&gt;Costs!$AB$11,BETAINV(H233,Costs!$AB$19,Costs!$AB$20,Costs!$AB$11,Costs!$AB$12),Costs!$AB$11)</f>
        <v>141.91747012788085</v>
      </c>
      <c r="L233">
        <f t="shared" si="13"/>
        <v>75.228276381518128</v>
      </c>
      <c r="M233">
        <f t="shared" si="14"/>
        <v>-32.931723618481868</v>
      </c>
      <c r="N233">
        <f t="shared" si="15"/>
        <v>0.23</v>
      </c>
    </row>
    <row r="234" spans="7:14" x14ac:dyDescent="0.25">
      <c r="G234">
        <v>231</v>
      </c>
      <c r="H234">
        <f t="shared" si="12"/>
        <v>0.23100000000000001</v>
      </c>
      <c r="I234">
        <f>IF(Price!$AB$12&gt;Price!$AB$11,BETAINV(H234,Price!$AB$19,Price!$AB$20,Price!$AB$11,Price!$AB$12),Price!$AB$11)</f>
        <v>4.9468481590989697</v>
      </c>
      <c r="J234">
        <f>IF(Yield!$AB$12&gt;Yield!$AB$11,BETAINV(H234,Yield!$AB$19,Yield!$AB$20,Yield!$AB$11,Yield!$AB$12),Yield!$AB$11)</f>
        <v>43.944089454548418</v>
      </c>
      <c r="K234">
        <f>IF(Costs!$AB$12&gt;Costs!$AB$11,BETAINV(H234,Costs!$AB$19,Costs!$AB$20,Costs!$AB$11,Costs!$AB$12),Costs!$AB$11)</f>
        <v>141.92220585721398</v>
      </c>
      <c r="L234">
        <f t="shared" si="13"/>
        <v>75.462532164299319</v>
      </c>
      <c r="M234">
        <f t="shared" si="14"/>
        <v>-32.697467835700678</v>
      </c>
      <c r="N234">
        <f t="shared" si="15"/>
        <v>0.23100000000000001</v>
      </c>
    </row>
    <row r="235" spans="7:14" x14ac:dyDescent="0.25">
      <c r="G235">
        <v>232</v>
      </c>
      <c r="H235">
        <f t="shared" si="12"/>
        <v>0.23200000000000001</v>
      </c>
      <c r="I235">
        <f>IF(Price!$AB$12&gt;Price!$AB$11,BETAINV(H235,Price!$AB$19,Price!$AB$20,Price!$AB$11,Price!$AB$12),Price!$AB$11)</f>
        <v>4.9486101945133072</v>
      </c>
      <c r="J235">
        <f>IF(Yield!$AB$12&gt;Yield!$AB$11,BETAINV(H235,Yield!$AB$19,Yield!$AB$20,Yield!$AB$11,Yield!$AB$12),Yield!$AB$11)</f>
        <v>43.976625972427115</v>
      </c>
      <c r="K235">
        <f>IF(Costs!$AB$12&gt;Costs!$AB$11,BETAINV(H235,Costs!$AB$19,Costs!$AB$20,Costs!$AB$11,Costs!$AB$12),Costs!$AB$11)</f>
        <v>141.92693663271146</v>
      </c>
      <c r="L235">
        <f t="shared" si="13"/>
        <v>75.696242974740045</v>
      </c>
      <c r="M235">
        <f t="shared" si="14"/>
        <v>-32.463757025259952</v>
      </c>
      <c r="N235">
        <f t="shared" si="15"/>
        <v>0.23200000000000001</v>
      </c>
    </row>
    <row r="236" spans="7:14" x14ac:dyDescent="0.25">
      <c r="G236">
        <v>233</v>
      </c>
      <c r="H236">
        <f t="shared" si="12"/>
        <v>0.23300000000000001</v>
      </c>
      <c r="I236">
        <f>IF(Price!$AB$12&gt;Price!$AB$11,BETAINV(H236,Price!$AB$19,Price!$AB$20,Price!$AB$11,Price!$AB$12),Price!$AB$11)</f>
        <v>4.9503679449614477</v>
      </c>
      <c r="J236">
        <f>IF(Yield!$AB$12&gt;Yield!$AB$11,BETAINV(H236,Yield!$AB$19,Yield!$AB$20,Yield!$AB$11,Yield!$AB$12),Yield!$AB$11)</f>
        <v>44.009067202656922</v>
      </c>
      <c r="K236">
        <f>IF(Costs!$AB$12&gt;Costs!$AB$11,BETAINV(H236,Costs!$AB$19,Costs!$AB$20,Costs!$AB$11,Costs!$AB$12),Costs!$AB$11)</f>
        <v>141.93166250764875</v>
      </c>
      <c r="L236">
        <f t="shared" si="13"/>
        <v>75.929413060038257</v>
      </c>
      <c r="M236">
        <f t="shared" si="14"/>
        <v>-32.230586939961739</v>
      </c>
      <c r="N236">
        <f t="shared" si="15"/>
        <v>0.23300000000000001</v>
      </c>
    </row>
    <row r="237" spans="7:14" x14ac:dyDescent="0.25">
      <c r="G237">
        <v>234</v>
      </c>
      <c r="H237">
        <f t="shared" si="12"/>
        <v>0.23400000000000001</v>
      </c>
      <c r="I237">
        <f>IF(Price!$AB$12&gt;Price!$AB$11,BETAINV(H237,Price!$AB$19,Price!$AB$20,Price!$AB$11,Price!$AB$12),Price!$AB$11)</f>
        <v>4.9521214454765028</v>
      </c>
      <c r="J237">
        <f>IF(Yield!$AB$12&gt;Yield!$AB$11,BETAINV(H237,Yield!$AB$19,Yield!$AB$20,Yield!$AB$11,Yield!$AB$12),Yield!$AB$11)</f>
        <v>44.041413877932236</v>
      </c>
      <c r="K237">
        <f>IF(Costs!$AB$12&gt;Costs!$AB$11,BETAINV(H237,Costs!$AB$19,Costs!$AB$20,Costs!$AB$11,Costs!$AB$12),Costs!$AB$11)</f>
        <v>141.93638353478462</v>
      </c>
      <c r="L237">
        <f t="shared" si="13"/>
        <v>76.162046619230068</v>
      </c>
      <c r="M237">
        <f t="shared" si="14"/>
        <v>-31.997953380769928</v>
      </c>
      <c r="N237">
        <f t="shared" si="15"/>
        <v>0.23400000000000001</v>
      </c>
    </row>
    <row r="238" spans="7:14" x14ac:dyDescent="0.25">
      <c r="G238">
        <v>235</v>
      </c>
      <c r="H238">
        <f t="shared" si="12"/>
        <v>0.23499999999999999</v>
      </c>
      <c r="I238">
        <f>IF(Price!$AB$12&gt;Price!$AB$11,BETAINV(H238,Price!$AB$19,Price!$AB$20,Price!$AB$11,Price!$AB$12),Price!$AB$11)</f>
        <v>4.9538707306906833</v>
      </c>
      <c r="J238">
        <f>IF(Yield!$AB$12&gt;Yield!$AB$11,BETAINV(H238,Yield!$AB$19,Yield!$AB$20,Yield!$AB$11,Yield!$AB$12),Yield!$AB$11)</f>
        <v>44.073666722402123</v>
      </c>
      <c r="K238">
        <f>IF(Costs!$AB$12&gt;Costs!$AB$11,BETAINV(H238,Costs!$AB$19,Costs!$AB$20,Costs!$AB$11,Costs!$AB$12),Costs!$AB$11)</f>
        <v>141.94109976636932</v>
      </c>
      <c r="L238">
        <f t="shared" si="13"/>
        <v>76.394147803954553</v>
      </c>
      <c r="M238">
        <f t="shared" si="14"/>
        <v>-31.765852196045444</v>
      </c>
      <c r="N238">
        <f t="shared" si="15"/>
        <v>0.23499999999999999</v>
      </c>
    </row>
    <row r="239" spans="7:14" x14ac:dyDescent="0.25">
      <c r="G239">
        <v>236</v>
      </c>
      <c r="H239">
        <f t="shared" si="12"/>
        <v>0.23599999999999999</v>
      </c>
      <c r="I239">
        <f>IF(Price!$AB$12&gt;Price!$AB$11,BETAINV(H239,Price!$AB$19,Price!$AB$20,Price!$AB$11,Price!$AB$12),Price!$AB$11)</f>
        <v>4.9556158348417316</v>
      </c>
      <c r="J239">
        <f>IF(Yield!$AB$12&gt;Yield!$AB$11,BETAINV(H239,Yield!$AB$19,Yield!$AB$20,Yield!$AB$11,Yield!$AB$12),Yield!$AB$11)</f>
        <v>44.105826451806756</v>
      </c>
      <c r="K239">
        <f>IF(Costs!$AB$12&gt;Costs!$AB$11,BETAINV(H239,Costs!$AB$19,Costs!$AB$20,Costs!$AB$11,Costs!$AB$12),Costs!$AB$11)</f>
        <v>141.9458112541526</v>
      </c>
      <c r="L239">
        <f t="shared" si="13"/>
        <v>76.625720719202263</v>
      </c>
      <c r="M239">
        <f t="shared" si="14"/>
        <v>-31.534279280797733</v>
      </c>
      <c r="N239">
        <f t="shared" si="15"/>
        <v>0.23599999999999999</v>
      </c>
    </row>
    <row r="240" spans="7:14" x14ac:dyDescent="0.25">
      <c r="G240">
        <v>237</v>
      </c>
      <c r="H240">
        <f t="shared" si="12"/>
        <v>0.23699999999999999</v>
      </c>
      <c r="I240">
        <f>IF(Price!$AB$12&gt;Price!$AB$11,BETAINV(H240,Price!$AB$19,Price!$AB$20,Price!$AB$11,Price!$AB$12),Price!$AB$11)</f>
        <v>4.9573567917792296</v>
      </c>
      <c r="J240">
        <f>IF(Yield!$AB$12&gt;Yield!$AB$11,BETAINV(H240,Yield!$AB$19,Yield!$AB$20,Yield!$AB$11,Yield!$AB$12),Yield!$AB$11)</f>
        <v>44.137893773611069</v>
      </c>
      <c r="K240">
        <f>IF(Costs!$AB$12&gt;Costs!$AB$11,BETAINV(H240,Costs!$AB$19,Costs!$AB$20,Costs!$AB$11,Costs!$AB$12),Costs!$AB$11)</f>
        <v>141.95051804939163</v>
      </c>
      <c r="L240">
        <f t="shared" si="13"/>
        <v>76.856769424049361</v>
      </c>
      <c r="M240">
        <f t="shared" si="14"/>
        <v>-31.303230575950636</v>
      </c>
      <c r="N240">
        <f t="shared" si="15"/>
        <v>0.23699999999999999</v>
      </c>
    </row>
    <row r="241" spans="7:14" x14ac:dyDescent="0.25">
      <c r="G241">
        <v>238</v>
      </c>
      <c r="H241">
        <f t="shared" si="12"/>
        <v>0.23799999999999999</v>
      </c>
      <c r="I241">
        <f>IF(Price!$AB$12&gt;Price!$AB$11,BETAINV(H241,Price!$AB$19,Price!$AB$20,Price!$AB$11,Price!$AB$12),Price!$AB$11)</f>
        <v>4.9590936349707722</v>
      </c>
      <c r="J241">
        <f>IF(Yield!$AB$12&gt;Yield!$AB$11,BETAINV(H241,Yield!$AB$19,Yield!$AB$20,Yield!$AB$11,Yield!$AB$12),Yield!$AB$11)</f>
        <v>44.169869387135861</v>
      </c>
      <c r="K241">
        <f>IF(Costs!$AB$12&gt;Costs!$AB$11,BETAINV(H241,Costs!$AB$19,Costs!$AB$20,Costs!$AB$11,Costs!$AB$12),Costs!$AB$11)</f>
        <v>141.9552202028589</v>
      </c>
      <c r="L241">
        <f t="shared" si="13"/>
        <v>77.087297932376913</v>
      </c>
      <c r="M241">
        <f t="shared" si="14"/>
        <v>-31.072702067623084</v>
      </c>
      <c r="N241">
        <f t="shared" si="15"/>
        <v>0.23799999999999999</v>
      </c>
    </row>
    <row r="242" spans="7:14" x14ac:dyDescent="0.25">
      <c r="G242">
        <v>239</v>
      </c>
      <c r="H242">
        <f t="shared" si="12"/>
        <v>0.23899999999999999</v>
      </c>
      <c r="I242">
        <f>IF(Price!$AB$12&gt;Price!$AB$11,BETAINV(H242,Price!$AB$19,Price!$AB$20,Price!$AB$11,Price!$AB$12),Price!$AB$11)</f>
        <v>4.9608263975080291</v>
      </c>
      <c r="J242">
        <f>IF(Yield!$AB$12&gt;Yield!$AB$11,BETAINV(H242,Yield!$AB$19,Yield!$AB$20,Yield!$AB$11,Yield!$AB$12),Yield!$AB$11)</f>
        <v>44.201753983686167</v>
      </c>
      <c r="K242">
        <f>IF(Costs!$AB$12&gt;Costs!$AB$11,BETAINV(H242,Costs!$AB$19,Costs!$AB$20,Costs!$AB$11,Costs!$AB$12),Costs!$AB$11)</f>
        <v>141.95991776484962</v>
      </c>
      <c r="L242">
        <f t="shared" si="13"/>
        <v>77.317310213576405</v>
      </c>
      <c r="M242">
        <f t="shared" si="14"/>
        <v>-30.842689786423591</v>
      </c>
      <c r="N242">
        <f t="shared" si="15"/>
        <v>0.23899999999999999</v>
      </c>
    </row>
    <row r="243" spans="7:14" x14ac:dyDescent="0.25">
      <c r="G243">
        <v>240</v>
      </c>
      <c r="H243">
        <f t="shared" si="12"/>
        <v>0.24</v>
      </c>
      <c r="I243">
        <f>IF(Price!$AB$12&gt;Price!$AB$11,BETAINV(H243,Price!$AB$19,Price!$AB$20,Price!$AB$11,Price!$AB$12),Price!$AB$11)</f>
        <v>4.9625551121126783</v>
      </c>
      <c r="J243">
        <f>IF(Yield!$AB$12&gt;Yield!$AB$11,BETAINV(H243,Yield!$AB$19,Yield!$AB$20,Yield!$AB$11,Yield!$AB$12),Yield!$AB$11)</f>
        <v>44.233548246677181</v>
      </c>
      <c r="K243">
        <f>IF(Costs!$AB$12&gt;Costs!$AB$11,BETAINV(H243,Costs!$AB$19,Costs!$AB$20,Costs!$AB$11,Costs!$AB$12),Costs!$AB$11)</f>
        <v>141.96461078518934</v>
      </c>
      <c r="L243">
        <f t="shared" si="13"/>
        <v>77.546810193241299</v>
      </c>
      <c r="M243">
        <f t="shared" si="14"/>
        <v>-30.613189806758697</v>
      </c>
      <c r="N243">
        <f t="shared" si="15"/>
        <v>0.24</v>
      </c>
    </row>
    <row r="244" spans="7:14" x14ac:dyDescent="0.25">
      <c r="G244">
        <v>241</v>
      </c>
      <c r="H244">
        <f t="shared" si="12"/>
        <v>0.24099999999999999</v>
      </c>
      <c r="I244">
        <f>IF(Price!$AB$12&gt;Price!$AB$11,BETAINV(H244,Price!$AB$19,Price!$AB$20,Price!$AB$11,Price!$AB$12),Price!$AB$11)</f>
        <v>4.9642798111422222</v>
      </c>
      <c r="J244">
        <f>IF(Yield!$AB$12&gt;Yield!$AB$11,BETAINV(H244,Yield!$AB$19,Yield!$AB$20,Yield!$AB$11,Yield!$AB$12),Yield!$AB$11)</f>
        <v>44.26525285175758</v>
      </c>
      <c r="K244">
        <f>IF(Costs!$AB$12&gt;Costs!$AB$11,BETAINV(H244,Costs!$AB$19,Costs!$AB$20,Costs!$AB$11,Costs!$AB$12),Costs!$AB$11)</f>
        <v>141.96929931324118</v>
      </c>
      <c r="L244">
        <f t="shared" si="13"/>
        <v>77.775801753844661</v>
      </c>
      <c r="M244">
        <f t="shared" si="14"/>
        <v>-30.384198246155336</v>
      </c>
      <c r="N244">
        <f t="shared" si="15"/>
        <v>0.24099999999999999</v>
      </c>
    </row>
    <row r="245" spans="7:14" x14ac:dyDescent="0.25">
      <c r="G245">
        <v>242</v>
      </c>
      <c r="H245">
        <f t="shared" si="12"/>
        <v>0.24199999999999999</v>
      </c>
      <c r="I245">
        <f>IF(Price!$AB$12&gt;Price!$AB$11,BETAINV(H245,Price!$AB$19,Price!$AB$20,Price!$AB$11,Price!$AB$12),Price!$AB$11)</f>
        <v>4.9660005265956979</v>
      </c>
      <c r="J245">
        <f>IF(Yield!$AB$12&gt;Yield!$AB$11,BETAINV(H245,Yield!$AB$19,Yield!$AB$20,Yield!$AB$11,Yield!$AB$12),Yield!$AB$11)</f>
        <v>44.296868466930547</v>
      </c>
      <c r="K245">
        <f>IF(Costs!$AB$12&gt;Costs!$AB$11,BETAINV(H245,Costs!$AB$19,Costs!$AB$20,Costs!$AB$11,Costs!$AB$12),Costs!$AB$11)</f>
        <v>141.97398339791312</v>
      </c>
      <c r="L245">
        <f t="shared" si="13"/>
        <v>78.004288735404344</v>
      </c>
      <c r="M245">
        <f t="shared" si="14"/>
        <v>-30.155711264595652</v>
      </c>
      <c r="N245">
        <f t="shared" si="15"/>
        <v>0.24199999999999999</v>
      </c>
    </row>
    <row r="246" spans="7:14" x14ac:dyDescent="0.25">
      <c r="G246">
        <v>243</v>
      </c>
      <c r="H246">
        <f t="shared" si="12"/>
        <v>0.24299999999999999</v>
      </c>
      <c r="I246">
        <f>IF(Price!$AB$12&gt;Price!$AB$11,BETAINV(H246,Price!$AB$19,Price!$AB$20,Price!$AB$11,Price!$AB$12),Price!$AB$11)</f>
        <v>4.9677172901192677</v>
      </c>
      <c r="J246">
        <f>IF(Yield!$AB$12&gt;Yield!$AB$11,BETAINV(H246,Yield!$AB$19,Yield!$AB$20,Yield!$AB$11,Yield!$AB$12),Yield!$AB$11)</f>
        <v>44.328395752672307</v>
      </c>
      <c r="K246">
        <f>IF(Costs!$AB$12&gt;Costs!$AB$11,BETAINV(H246,Costs!$AB$19,Costs!$AB$20,Costs!$AB$11,Costs!$AB$12),Costs!$AB$11)</f>
        <v>141.97866308766504</v>
      </c>
      <c r="L246">
        <f t="shared" si="13"/>
        <v>78.232274936134701</v>
      </c>
      <c r="M246">
        <f t="shared" si="14"/>
        <v>-29.927725063865296</v>
      </c>
      <c r="N246">
        <f t="shared" si="15"/>
        <v>0.24299999999999999</v>
      </c>
    </row>
    <row r="247" spans="7:14" x14ac:dyDescent="0.25">
      <c r="G247">
        <v>244</v>
      </c>
      <c r="H247">
        <f t="shared" si="12"/>
        <v>0.24399999999999999</v>
      </c>
      <c r="I247">
        <f>IF(Price!$AB$12&gt;Price!$AB$11,BETAINV(H247,Price!$AB$19,Price!$AB$20,Price!$AB$11,Price!$AB$12),Price!$AB$11)</f>
        <v>4.9694301330117039</v>
      </c>
      <c r="J247">
        <f>IF(Yield!$AB$12&gt;Yield!$AB$11,BETAINV(H247,Yield!$AB$19,Yield!$AB$20,Yield!$AB$11,Yield!$AB$12),Yield!$AB$11)</f>
        <v>44.359835362048429</v>
      </c>
      <c r="K247">
        <f>IF(Costs!$AB$12&gt;Costs!$AB$11,BETAINV(H247,Costs!$AB$19,Costs!$AB$20,Costs!$AB$11,Costs!$AB$12),Costs!$AB$11)</f>
        <v>141.98333843051554</v>
      </c>
      <c r="L247">
        <f t="shared" si="13"/>
        <v>78.459764113086067</v>
      </c>
      <c r="M247">
        <f t="shared" si="14"/>
        <v>-29.70023588691393</v>
      </c>
      <c r="N247">
        <f t="shared" si="15"/>
        <v>0.24399999999999999</v>
      </c>
    </row>
    <row r="248" spans="7:14" x14ac:dyDescent="0.25">
      <c r="G248">
        <v>245</v>
      </c>
      <c r="H248">
        <f t="shared" si="12"/>
        <v>0.245</v>
      </c>
      <c r="I248">
        <f>IF(Price!$AB$12&gt;Price!$AB$11,BETAINV(H248,Price!$AB$19,Price!$AB$20,Price!$AB$11,Price!$AB$12),Price!$AB$11)</f>
        <v>4.9711390862297637</v>
      </c>
      <c r="J248">
        <f>IF(Yield!$AB$12&gt;Yield!$AB$11,BETAINV(H248,Yield!$AB$19,Yield!$AB$20,Yield!$AB$11,Yield!$AB$12),Yield!$AB$11)</f>
        <v>44.391187940827834</v>
      </c>
      <c r="K248">
        <f>IF(Costs!$AB$12&gt;Costs!$AB$11,BETAINV(H248,Costs!$AB$19,Costs!$AB$20,Costs!$AB$11,Costs!$AB$12),Costs!$AB$11)</f>
        <v>141.98800947404894</v>
      </c>
      <c r="L248">
        <f t="shared" si="13"/>
        <v>78.686759982771662</v>
      </c>
      <c r="M248">
        <f t="shared" si="14"/>
        <v>-29.473240017228335</v>
      </c>
      <c r="N248">
        <f t="shared" si="15"/>
        <v>0.245</v>
      </c>
    </row>
    <row r="249" spans="7:14" x14ac:dyDescent="0.25">
      <c r="G249">
        <v>246</v>
      </c>
      <c r="H249">
        <f t="shared" si="12"/>
        <v>0.246</v>
      </c>
      <c r="I249">
        <f>IF(Price!$AB$12&gt;Price!$AB$11,BETAINV(H249,Price!$AB$19,Price!$AB$20,Price!$AB$11,Price!$AB$12),Price!$AB$11)</f>
        <v>4.9728441803934675</v>
      </c>
      <c r="J249">
        <f>IF(Yield!$AB$12&gt;Yield!$AB$11,BETAINV(H249,Yield!$AB$19,Yield!$AB$20,Yield!$AB$11,Yield!$AB$12),Yield!$AB$11)</f>
        <v>44.422454127594598</v>
      </c>
      <c r="K249">
        <f>IF(Costs!$AB$12&gt;Costs!$AB$11,BETAINV(H249,Costs!$AB$19,Costs!$AB$20,Costs!$AB$11,Costs!$AB$12),Costs!$AB$11)</f>
        <v>141.99267626542172</v>
      </c>
      <c r="L249">
        <f t="shared" si="13"/>
        <v>78.913266221782834</v>
      </c>
      <c r="M249">
        <f t="shared" si="14"/>
        <v>-29.246733778217163</v>
      </c>
      <c r="N249">
        <f t="shared" si="15"/>
        <v>0.246</v>
      </c>
    </row>
    <row r="250" spans="7:14" x14ac:dyDescent="0.25">
      <c r="G250">
        <v>247</v>
      </c>
      <c r="H250">
        <f t="shared" si="12"/>
        <v>0.247</v>
      </c>
      <c r="I250">
        <f>IF(Price!$AB$12&gt;Price!$AB$11,BETAINV(H250,Price!$AB$19,Price!$AB$20,Price!$AB$11,Price!$AB$12),Price!$AB$11)</f>
        <v>4.9745454457912697</v>
      </c>
      <c r="J250">
        <f>IF(Yield!$AB$12&gt;Yield!$AB$11,BETAINV(H250,Yield!$AB$19,Yield!$AB$20,Yield!$AB$11,Yield!$AB$12),Yield!$AB$11)</f>
        <v>44.453634553857611</v>
      </c>
      <c r="K250">
        <f>IF(Costs!$AB$12&gt;Costs!$AB$11,BETAINV(H250,Costs!$AB$19,Costs!$AB$20,Costs!$AB$11,Costs!$AB$12),Costs!$AB$11)</f>
        <v>141.99733885136934</v>
      </c>
      <c r="L250">
        <f t="shared" si="13"/>
        <v>79.139286467392452</v>
      </c>
      <c r="M250">
        <f t="shared" si="14"/>
        <v>-29.020713532607544</v>
      </c>
      <c r="N250">
        <f t="shared" si="15"/>
        <v>0.247</v>
      </c>
    </row>
    <row r="251" spans="7:14" x14ac:dyDescent="0.25">
      <c r="G251">
        <v>248</v>
      </c>
      <c r="H251">
        <f t="shared" si="12"/>
        <v>0.248</v>
      </c>
      <c r="I251">
        <f>IF(Price!$AB$12&gt;Price!$AB$11,BETAINV(H251,Price!$AB$19,Price!$AB$20,Price!$AB$11,Price!$AB$12),Price!$AB$11)</f>
        <v>4.9762429123851337</v>
      </c>
      <c r="J251">
        <f>IF(Yield!$AB$12&gt;Yield!$AB$11,BETAINV(H251,Yield!$AB$19,Yield!$AB$20,Yield!$AB$11,Yield!$AB$12),Yield!$AB$11)</f>
        <v>44.484729844158139</v>
      </c>
      <c r="K251">
        <f>IF(Costs!$AB$12&gt;Costs!$AB$11,BETAINV(H251,Costs!$AB$19,Costs!$AB$20,Costs!$AB$11,Costs!$AB$12),Costs!$AB$11)</f>
        <v>142.0019972782124</v>
      </c>
      <c r="L251">
        <f t="shared" si="13"/>
        <v>79.364824318146958</v>
      </c>
      <c r="M251">
        <f t="shared" si="14"/>
        <v>-28.795175681853038</v>
      </c>
      <c r="N251">
        <f t="shared" si="15"/>
        <v>0.248</v>
      </c>
    </row>
    <row r="252" spans="7:14" x14ac:dyDescent="0.25">
      <c r="G252">
        <v>249</v>
      </c>
      <c r="H252">
        <f t="shared" si="12"/>
        <v>0.249</v>
      </c>
      <c r="I252">
        <f>IF(Price!$AB$12&gt;Price!$AB$11,BETAINV(H252,Price!$AB$19,Price!$AB$20,Price!$AB$11,Price!$AB$12),Price!$AB$11)</f>
        <v>4.9779366098155062</v>
      </c>
      <c r="J252">
        <f>IF(Yield!$AB$12&gt;Yield!$AB$11,BETAINV(H252,Yield!$AB$19,Yield!$AB$20,Yield!$AB$11,Yield!$AB$12),Yield!$AB$11)</f>
        <v>44.515740616175258</v>
      </c>
      <c r="K252">
        <f>IF(Costs!$AB$12&gt;Costs!$AB$11,BETAINV(H252,Costs!$AB$19,Costs!$AB$20,Costs!$AB$11,Costs!$AB$12),Costs!$AB$11)</f>
        <v>142.00665159186323</v>
      </c>
      <c r="L252">
        <f t="shared" si="13"/>
        <v>79.589883334446654</v>
      </c>
      <c r="M252">
        <f t="shared" si="14"/>
        <v>-28.570116665553343</v>
      </c>
      <c r="N252">
        <f t="shared" si="15"/>
        <v>0.249</v>
      </c>
    </row>
    <row r="253" spans="7:14" x14ac:dyDescent="0.25">
      <c r="G253">
        <v>250</v>
      </c>
      <c r="H253">
        <f t="shared" si="12"/>
        <v>0.25</v>
      </c>
      <c r="I253">
        <f>IF(Price!$AB$12&gt;Price!$AB$11,BETAINV(H253,Price!$AB$19,Price!$AB$20,Price!$AB$11,Price!$AB$12),Price!$AB$11)</f>
        <v>4.9796265674061999</v>
      </c>
      <c r="J253">
        <f>IF(Yield!$AB$12&gt;Yield!$AB$11,BETAINV(H253,Yield!$AB$19,Yield!$AB$20,Yield!$AB$11,Yield!$AB$12),Yield!$AB$11)</f>
        <v>44.546667480829399</v>
      </c>
      <c r="K253">
        <f>IF(Costs!$AB$12&gt;Costs!$AB$11,BETAINV(H253,Costs!$AB$19,Costs!$AB$20,Costs!$AB$11,Costs!$AB$12),Costs!$AB$11)</f>
        <v>142.01130183783192</v>
      </c>
      <c r="L253">
        <f t="shared" si="13"/>
        <v>79.814467039115954</v>
      </c>
      <c r="M253">
        <f t="shared" si="14"/>
        <v>-28.345532960884043</v>
      </c>
      <c r="N253">
        <f t="shared" si="15"/>
        <v>0.25</v>
      </c>
    </row>
    <row r="254" spans="7:14" x14ac:dyDescent="0.25">
      <c r="G254">
        <v>251</v>
      </c>
      <c r="H254">
        <f t="shared" si="12"/>
        <v>0.251</v>
      </c>
      <c r="I254">
        <f>IF(Price!$AB$12&gt;Price!$AB$11,BETAINV(H254,Price!$AB$19,Price!$AB$20,Price!$AB$11,Price!$AB$12),Price!$AB$11)</f>
        <v>4.9813128141691854</v>
      </c>
      <c r="J254">
        <f>IF(Yield!$AB$12&gt;Yield!$AB$11,BETAINV(H254,Yield!$AB$19,Yield!$AB$20,Yield!$AB$11,Yield!$AB$12),Yield!$AB$11)</f>
        <v>44.577511042383833</v>
      </c>
      <c r="K254">
        <f>IF(Costs!$AB$12&gt;Costs!$AB$11,BETAINV(H254,Costs!$AB$19,Costs!$AB$20,Costs!$AB$11,Costs!$AB$12),Costs!$AB$11)</f>
        <v>142.01594806123248</v>
      </c>
      <c r="L254">
        <f t="shared" si="13"/>
        <v>80.038578917962468</v>
      </c>
      <c r="M254">
        <f t="shared" si="14"/>
        <v>-28.121421082037529</v>
      </c>
      <c r="N254">
        <f t="shared" si="15"/>
        <v>0.251</v>
      </c>
    </row>
    <row r="255" spans="7:14" x14ac:dyDescent="0.25">
      <c r="G255">
        <v>252</v>
      </c>
      <c r="H255">
        <f t="shared" si="12"/>
        <v>0.252</v>
      </c>
      <c r="I255">
        <f>IF(Price!$AB$12&gt;Price!$AB$11,BETAINV(H255,Price!$AB$19,Price!$AB$20,Price!$AB$11,Price!$AB$12),Price!$AB$11)</f>
        <v>4.9829953788092904</v>
      </c>
      <c r="J255">
        <f>IF(Yield!$AB$12&gt;Yield!$AB$11,BETAINV(H255,Yield!$AB$19,Yield!$AB$20,Yield!$AB$11,Yield!$AB$12),Yield!$AB$11)</f>
        <v>44.608271898544288</v>
      </c>
      <c r="K255">
        <f>IF(Costs!$AB$12&gt;Costs!$AB$11,BETAINV(H255,Costs!$AB$19,Costs!$AB$20,Costs!$AB$11,Costs!$AB$12),Costs!$AB$11)</f>
        <v>142.02059030678879</v>
      </c>
      <c r="L255">
        <f t="shared" si="13"/>
        <v>80.262222420325742</v>
      </c>
      <c r="M255">
        <f t="shared" si="14"/>
        <v>-27.897777579674255</v>
      </c>
      <c r="N255">
        <f t="shared" si="15"/>
        <v>0.252</v>
      </c>
    </row>
    <row r="256" spans="7:14" x14ac:dyDescent="0.25">
      <c r="G256">
        <v>253</v>
      </c>
      <c r="H256">
        <f t="shared" si="12"/>
        <v>0.253</v>
      </c>
      <c r="I256">
        <f>IF(Price!$AB$12&gt;Price!$AB$11,BETAINV(H256,Price!$AB$19,Price!$AB$20,Price!$AB$11,Price!$AB$12),Price!$AB$11)</f>
        <v>4.9846742897288099</v>
      </c>
      <c r="J256">
        <f>IF(Yield!$AB$12&gt;Yield!$AB$11,BETAINV(H256,Yield!$AB$19,Yield!$AB$20,Yield!$AB$11,Yield!$AB$12),Yield!$AB$11)</f>
        <v>44.638950640556665</v>
      </c>
      <c r="K256">
        <f>IF(Costs!$AB$12&gt;Costs!$AB$11,BETAINV(H256,Costs!$AB$19,Costs!$AB$20,Costs!$AB$11,Costs!$AB$12),Costs!$AB$11)</f>
        <v>142.02522861884057</v>
      </c>
      <c r="L256">
        <f t="shared" si="13"/>
        <v>80.485400959615617</v>
      </c>
      <c r="M256">
        <f t="shared" si="14"/>
        <v>-27.674599040384379</v>
      </c>
      <c r="N256">
        <f t="shared" si="15"/>
        <v>0.253</v>
      </c>
    </row>
    <row r="257" spans="7:14" x14ac:dyDescent="0.25">
      <c r="G257">
        <v>254</v>
      </c>
      <c r="H257">
        <f t="shared" si="12"/>
        <v>0.254</v>
      </c>
      <c r="I257">
        <f>IF(Price!$AB$12&gt;Price!$AB$11,BETAINV(H257,Price!$AB$19,Price!$AB$20,Price!$AB$11,Price!$AB$12),Price!$AB$11)</f>
        <v>4.9863495750320315</v>
      </c>
      <c r="J257">
        <f>IF(Yield!$AB$12&gt;Yield!$AB$11,BETAINV(H257,Yield!$AB$19,Yield!$AB$20,Yield!$AB$11,Yield!$AB$12),Yield!$AB$11)</f>
        <v>44.66954785330293</v>
      </c>
      <c r="K257">
        <f>IF(Costs!$AB$12&gt;Costs!$AB$11,BETAINV(H257,Costs!$AB$19,Costs!$AB$20,Costs!$AB$11,Costs!$AB$12),Costs!$AB$11)</f>
        <v>142.02986304134902</v>
      </c>
      <c r="L257">
        <f t="shared" si="13"/>
        <v>80.70811791384105</v>
      </c>
      <c r="M257">
        <f t="shared" si="14"/>
        <v>-27.451882086158946</v>
      </c>
      <c r="N257">
        <f t="shared" si="15"/>
        <v>0.254</v>
      </c>
    </row>
    <row r="258" spans="7:14" x14ac:dyDescent="0.25">
      <c r="G258">
        <v>255</v>
      </c>
      <c r="H258">
        <f t="shared" si="12"/>
        <v>0.255</v>
      </c>
      <c r="I258">
        <f>IF(Price!$AB$12&gt;Price!$AB$11,BETAINV(H258,Price!$AB$19,Price!$AB$20,Price!$AB$11,Price!$AB$12),Price!$AB$11)</f>
        <v>4.9880212625296769</v>
      </c>
      <c r="J258">
        <f>IF(Yield!$AB$12&gt;Yield!$AB$11,BETAINV(H258,Yield!$AB$19,Yield!$AB$20,Yield!$AB$11,Yield!$AB$12),Yield!$AB$11)</f>
        <v>44.700064115395229</v>
      </c>
      <c r="K258">
        <f>IF(Costs!$AB$12&gt;Costs!$AB$11,BETAINV(H258,Costs!$AB$19,Costs!$AB$20,Costs!$AB$11,Costs!$AB$12),Costs!$AB$11)</f>
        <v>142.03449361790271</v>
      </c>
      <c r="L258">
        <f t="shared" si="13"/>
        <v>80.930376626128492</v>
      </c>
      <c r="M258">
        <f t="shared" si="14"/>
        <v>-27.229623373871505</v>
      </c>
      <c r="N258">
        <f t="shared" si="15"/>
        <v>0.255</v>
      </c>
    </row>
    <row r="259" spans="7:14" x14ac:dyDescent="0.25">
      <c r="G259">
        <v>256</v>
      </c>
      <c r="H259">
        <f t="shared" si="12"/>
        <v>0.25600000000000001</v>
      </c>
      <c r="I259">
        <f>IF(Price!$AB$12&gt;Price!$AB$11,BETAINV(H259,Price!$AB$19,Price!$AB$20,Price!$AB$11,Price!$AB$12),Price!$AB$11)</f>
        <v>4.9896893797432611</v>
      </c>
      <c r="J259">
        <f>IF(Yield!$AB$12&gt;Yield!$AB$11,BETAINV(H259,Yield!$AB$19,Yield!$AB$20,Yield!$AB$11,Yield!$AB$12),Yield!$AB$11)</f>
        <v>44.730499999268247</v>
      </c>
      <c r="K259">
        <f>IF(Costs!$AB$12&gt;Costs!$AB$11,BETAINV(H259,Costs!$AB$19,Costs!$AB$20,Costs!$AB$11,Costs!$AB$12),Costs!$AB$11)</f>
        <v>142.03912039172289</v>
      </c>
      <c r="L259">
        <f t="shared" si="13"/>
        <v>81.152180405231832</v>
      </c>
      <c r="M259">
        <f t="shared" si="14"/>
        <v>-27.007819594768165</v>
      </c>
      <c r="N259">
        <f t="shared" si="15"/>
        <v>0.25600000000000001</v>
      </c>
    </row>
    <row r="260" spans="7:14" x14ac:dyDescent="0.25">
      <c r="G260">
        <v>257</v>
      </c>
      <c r="H260">
        <f t="shared" ref="H260:H323" si="16">G260/1000</f>
        <v>0.25700000000000001</v>
      </c>
      <c r="I260">
        <f>IF(Price!$AB$12&gt;Price!$AB$11,BETAINV(H260,Price!$AB$19,Price!$AB$20,Price!$AB$11,Price!$AB$12),Price!$AB$11)</f>
        <v>4.9913539539093712</v>
      </c>
      <c r="J260">
        <f>IF(Yield!$AB$12&gt;Yield!$AB$11,BETAINV(H260,Yield!$AB$19,Yield!$AB$20,Yield!$AB$11,Yield!$AB$12),Yield!$AB$11)</f>
        <v>44.760856071269842</v>
      </c>
      <c r="K260">
        <f>IF(Costs!$AB$12&gt;Costs!$AB$11,BETAINV(H260,Costs!$AB$19,Costs!$AB$20,Costs!$AB$11,Costs!$AB$12),Costs!$AB$11)</f>
        <v>142.0437434056692</v>
      </c>
      <c r="L260">
        <f t="shared" ref="L260:L323" si="17">I260*J260-K260</f>
        <v>81.373532526031795</v>
      </c>
      <c r="M260">
        <f t="shared" ref="M260:M323" si="18">L260-$E$32-$E$35</f>
        <v>-26.786467473968202</v>
      </c>
      <c r="N260">
        <f t="shared" ref="N260:N323" si="19">H260</f>
        <v>0.25700000000000001</v>
      </c>
    </row>
    <row r="261" spans="7:14" x14ac:dyDescent="0.25">
      <c r="G261">
        <v>258</v>
      </c>
      <c r="H261">
        <f t="shared" si="16"/>
        <v>0.25800000000000001</v>
      </c>
      <c r="I261">
        <f>IF(Price!$AB$12&gt;Price!$AB$11,BETAINV(H261,Price!$AB$19,Price!$AB$20,Price!$AB$11,Price!$AB$12),Price!$AB$11)</f>
        <v>4.9930150119838652</v>
      </c>
      <c r="J261">
        <f>IF(Yield!$AB$12&gt;Yield!$AB$11,BETAINV(H261,Yield!$AB$19,Yield!$AB$20,Yield!$AB$11,Yield!$AB$12),Yield!$AB$11)</f>
        <v>44.791132891750017</v>
      </c>
      <c r="K261">
        <f>IF(Costs!$AB$12&gt;Costs!$AB$11,BETAINV(H261,Costs!$AB$19,Costs!$AB$20,Costs!$AB$11,Costs!$AB$12),Costs!$AB$11)</f>
        <v>142.04836270224496</v>
      </c>
      <c r="L261">
        <f t="shared" si="17"/>
        <v>81.594436230027156</v>
      </c>
      <c r="M261">
        <f t="shared" si="18"/>
        <v>-26.56556376997284</v>
      </c>
      <c r="N261">
        <f t="shared" si="19"/>
        <v>0.25800000000000001</v>
      </c>
    </row>
    <row r="262" spans="7:14" x14ac:dyDescent="0.25">
      <c r="G262">
        <v>259</v>
      </c>
      <c r="H262">
        <f t="shared" si="16"/>
        <v>0.25900000000000001</v>
      </c>
      <c r="I262">
        <f>IF(Price!$AB$12&gt;Price!$AB$11,BETAINV(H262,Price!$AB$19,Price!$AB$20,Price!$AB$11,Price!$AB$12),Price!$AB$11)</f>
        <v>4.9946725806459913</v>
      </c>
      <c r="J262">
        <f>IF(Yield!$AB$12&gt;Yield!$AB$11,BETAINV(H262,Yield!$AB$19,Yield!$AB$20,Yield!$AB$11,Yield!$AB$12),Yield!$AB$11)</f>
        <v>44.821331015148274</v>
      </c>
      <c r="K262">
        <f>IF(Costs!$AB$12&gt;Costs!$AB$11,BETAINV(H262,Costs!$AB$19,Costs!$AB$20,Costs!$AB$11,Costs!$AB$12),Costs!$AB$11)</f>
        <v>142.05297832360242</v>
      </c>
      <c r="L262">
        <f t="shared" si="17"/>
        <v>81.81489472581643</v>
      </c>
      <c r="M262">
        <f t="shared" si="18"/>
        <v>-26.345105274183567</v>
      </c>
      <c r="N262">
        <f t="shared" si="19"/>
        <v>0.25900000000000001</v>
      </c>
    </row>
    <row r="263" spans="7:14" x14ac:dyDescent="0.25">
      <c r="G263">
        <v>260</v>
      </c>
      <c r="H263">
        <f t="shared" si="16"/>
        <v>0.26</v>
      </c>
      <c r="I263">
        <f>IF(Price!$AB$12&gt;Price!$AB$11,BETAINV(H263,Price!$AB$19,Price!$AB$20,Price!$AB$11,Price!$AB$12),Price!$AB$11)</f>
        <v>4.9963266863024431</v>
      </c>
      <c r="J263">
        <f>IF(Yield!$AB$12&gt;Yield!$AB$11,BETAINV(H263,Yield!$AB$19,Yield!$AB$20,Yield!$AB$11,Yield!$AB$12),Yield!$AB$11)</f>
        <v>44.851450990079314</v>
      </c>
      <c r="K263">
        <f>IF(Costs!$AB$12&gt;Costs!$AB$11,BETAINV(H263,Costs!$AB$19,Costs!$AB$20,Costs!$AB$11,Costs!$AB$12),Costs!$AB$11)</f>
        <v>142.0575903115481</v>
      </c>
      <c r="L263">
        <f t="shared" si="17"/>
        <v>82.034911189571318</v>
      </c>
      <c r="M263">
        <f t="shared" si="18"/>
        <v>-26.125088810428679</v>
      </c>
      <c r="N263">
        <f t="shared" si="19"/>
        <v>0.26</v>
      </c>
    </row>
    <row r="264" spans="7:14" x14ac:dyDescent="0.25">
      <c r="G264">
        <v>261</v>
      </c>
      <c r="H264">
        <f t="shared" si="16"/>
        <v>0.26100000000000001</v>
      </c>
      <c r="I264">
        <f>IF(Price!$AB$12&gt;Price!$AB$11,BETAINV(H264,Price!$AB$19,Price!$AB$20,Price!$AB$11,Price!$AB$12),Price!$AB$11)</f>
        <v>4.9979773550913258</v>
      </c>
      <c r="J264">
        <f>IF(Yield!$AB$12&gt;Yield!$AB$11,BETAINV(H264,Yield!$AB$19,Yield!$AB$20,Yield!$AB$11,Yield!$AB$12),Yield!$AB$11)</f>
        <v>44.881493359417284</v>
      </c>
      <c r="K264">
        <f>IF(Costs!$AB$12&gt;Costs!$AB$11,BETAINV(H264,Costs!$AB$19,Costs!$AB$20,Costs!$AB$11,Costs!$AB$12),Costs!$AB$11)</f>
        <v>142.06219870754774</v>
      </c>
      <c r="L264">
        <f t="shared" si="17"/>
        <v>82.254488765501577</v>
      </c>
      <c r="M264">
        <f t="shared" si="18"/>
        <v>-25.90551123449842</v>
      </c>
      <c r="N264">
        <f t="shared" si="19"/>
        <v>0.26100000000000001</v>
      </c>
    </row>
    <row r="265" spans="7:14" x14ac:dyDescent="0.25">
      <c r="G265">
        <v>262</v>
      </c>
      <c r="H265">
        <f t="shared" si="16"/>
        <v>0.26200000000000001</v>
      </c>
      <c r="I265">
        <f>IF(Price!$AB$12&gt;Price!$AB$11,BETAINV(H265,Price!$AB$19,Price!$AB$20,Price!$AB$11,Price!$AB$12),Price!$AB$11)</f>
        <v>4.9996246128860617</v>
      </c>
      <c r="J265">
        <f>IF(Yield!$AB$12&gt;Yield!$AB$11,BETAINV(H265,Yield!$AB$19,Yield!$AB$20,Yield!$AB$11,Yield!$AB$12),Yield!$AB$11)</f>
        <v>44.911458660378329</v>
      </c>
      <c r="K265">
        <f>IF(Costs!$AB$12&gt;Costs!$AB$11,BETAINV(H265,Costs!$AB$19,Costs!$AB$20,Costs!$AB$11,Costs!$AB$12),Costs!$AB$11)</f>
        <v>142.06680355273144</v>
      </c>
      <c r="L265">
        <f t="shared" si="17"/>
        <v>82.473630566310931</v>
      </c>
      <c r="M265">
        <f t="shared" si="18"/>
        <v>-25.686369433689066</v>
      </c>
      <c r="N265">
        <f t="shared" si="19"/>
        <v>0.26200000000000001</v>
      </c>
    </row>
    <row r="266" spans="7:14" x14ac:dyDescent="0.25">
      <c r="G266">
        <v>263</v>
      </c>
      <c r="H266">
        <f t="shared" si="16"/>
        <v>0.26300000000000001</v>
      </c>
      <c r="I266">
        <f>IF(Price!$AB$12&gt;Price!$AB$11,BETAINV(H266,Price!$AB$19,Price!$AB$20,Price!$AB$11,Price!$AB$12),Price!$AB$11)</f>
        <v>5.0012684852992217</v>
      </c>
      <c r="J266">
        <f>IF(Yield!$AB$12&gt;Yield!$AB$11,BETAINV(H266,Yield!$AB$19,Yield!$AB$20,Yield!$AB$11,Yield!$AB$12),Yield!$AB$11)</f>
        <v>44.941347424601844</v>
      </c>
      <c r="K266">
        <f>IF(Costs!$AB$12&gt;Costs!$AB$11,BETAINV(H266,Costs!$AB$19,Costs!$AB$20,Costs!$AB$11,Costs!$AB$12),Costs!$AB$11)</f>
        <v>142.07140488789861</v>
      </c>
      <c r="L266">
        <f t="shared" si="17"/>
        <v>82.692339673645932</v>
      </c>
      <c r="M266">
        <f t="shared" si="18"/>
        <v>-25.467660326354064</v>
      </c>
      <c r="N266">
        <f t="shared" si="19"/>
        <v>0.26300000000000001</v>
      </c>
    </row>
    <row r="267" spans="7:14" x14ac:dyDescent="0.25">
      <c r="G267">
        <v>264</v>
      </c>
      <c r="H267">
        <f t="shared" si="16"/>
        <v>0.26400000000000001</v>
      </c>
      <c r="I267">
        <f>IF(Price!$AB$12&gt;Price!$AB$11,BETAINV(H267,Price!$AB$19,Price!$AB$20,Price!$AB$11,Price!$AB$12),Price!$AB$11)</f>
        <v>5.0029089976862888</v>
      </c>
      <c r="J267">
        <f>IF(Yield!$AB$12&gt;Yield!$AB$11,BETAINV(H267,Yield!$AB$19,Yield!$AB$20,Yield!$AB$11,Yield!$AB$12),Yield!$AB$11)</f>
        <v>44.971160178230065</v>
      </c>
      <c r="K267">
        <f>IF(Costs!$AB$12&gt;Costs!$AB$11,BETAINV(H267,Costs!$AB$19,Costs!$AB$20,Costs!$AB$11,Costs!$AB$12),Costs!$AB$11)</f>
        <v>142.07600275352274</v>
      </c>
      <c r="L267">
        <f t="shared" si="17"/>
        <v>82.910619138535765</v>
      </c>
      <c r="M267">
        <f t="shared" si="18"/>
        <v>-25.249380861464232</v>
      </c>
      <c r="N267">
        <f t="shared" si="19"/>
        <v>0.26400000000000001</v>
      </c>
    </row>
    <row r="268" spans="7:14" x14ac:dyDescent="0.25">
      <c r="G268">
        <v>265</v>
      </c>
      <c r="H268">
        <f t="shared" si="16"/>
        <v>0.26500000000000001</v>
      </c>
      <c r="I268">
        <f>IF(Price!$AB$12&gt;Price!$AB$11,BETAINV(H268,Price!$AB$19,Price!$AB$20,Price!$AB$11,Price!$AB$12),Price!$AB$11)</f>
        <v>5.0045461751493505</v>
      </c>
      <c r="J268">
        <f>IF(Yield!$AB$12&gt;Yield!$AB$11,BETAINV(H268,Yield!$AB$19,Yield!$AB$20,Yield!$AB$11,Yield!$AB$12),Yield!$AB$11)</f>
        <v>45.000897441986403</v>
      </c>
      <c r="K268">
        <f>IF(Costs!$AB$12&gt;Costs!$AB$11,BETAINV(H268,Costs!$AB$19,Costs!$AB$20,Costs!$AB$11,Costs!$AB$12),Costs!$AB$11)</f>
        <v>142.08059718975619</v>
      </c>
      <c r="L268">
        <f t="shared" si="17"/>
        <v>83.128471981825044</v>
      </c>
      <c r="M268">
        <f t="shared" si="18"/>
        <v>-25.031528018174953</v>
      </c>
      <c r="N268">
        <f t="shared" si="19"/>
        <v>0.26500000000000001</v>
      </c>
    </row>
    <row r="269" spans="7:14" x14ac:dyDescent="0.25">
      <c r="G269">
        <v>266</v>
      </c>
      <c r="H269">
        <f t="shared" si="16"/>
        <v>0.26600000000000001</v>
      </c>
      <c r="I269">
        <f>IF(Price!$AB$12&gt;Price!$AB$11,BETAINV(H269,Price!$AB$19,Price!$AB$20,Price!$AB$11,Price!$AB$12),Price!$AB$11)</f>
        <v>5.0061800425407323</v>
      </c>
      <c r="J269">
        <f>IF(Yield!$AB$12&gt;Yield!$AB$11,BETAINV(H269,Yield!$AB$19,Yield!$AB$20,Yield!$AB$11,Yield!$AB$12),Yield!$AB$11)</f>
        <v>45.030559731252268</v>
      </c>
      <c r="K269">
        <f>IF(Costs!$AB$12&gt;Costs!$AB$11,BETAINV(H269,Costs!$AB$19,Costs!$AB$20,Costs!$AB$11,Costs!$AB$12),Costs!$AB$11)</f>
        <v>142.08518823643502</v>
      </c>
      <c r="L269">
        <f t="shared" si="17"/>
        <v>83.34590119459844</v>
      </c>
      <c r="M269">
        <f t="shared" si="18"/>
        <v>-24.814098805401557</v>
      </c>
      <c r="N269">
        <f t="shared" si="19"/>
        <v>0.26600000000000001</v>
      </c>
    </row>
    <row r="270" spans="7:14" x14ac:dyDescent="0.25">
      <c r="G270">
        <v>267</v>
      </c>
      <c r="H270">
        <f t="shared" si="16"/>
        <v>0.26700000000000002</v>
      </c>
      <c r="I270">
        <f>IF(Price!$AB$12&gt;Price!$AB$11,BETAINV(H270,Price!$AB$19,Price!$AB$20,Price!$AB$11,Price!$AB$12),Price!$AB$11)</f>
        <v>5.0078106244665568</v>
      </c>
      <c r="J270">
        <f>IF(Yield!$AB$12&gt;Yield!$AB$11,BETAINV(H270,Yield!$AB$19,Yield!$AB$20,Yield!$AB$11,Yield!$AB$12),Yield!$AB$11)</f>
        <v>45.060147556142539</v>
      </c>
      <c r="K270">
        <f>IF(Costs!$AB$12&gt;Costs!$AB$11,BETAINV(H270,Costs!$AB$19,Costs!$AB$20,Costs!$AB$11,Costs!$AB$12),Costs!$AB$11)</f>
        <v>142.08977593308344</v>
      </c>
      <c r="L270">
        <f t="shared" si="17"/>
        <v>83.562909738597909</v>
      </c>
      <c r="M270">
        <f t="shared" si="18"/>
        <v>-24.597090261402087</v>
      </c>
      <c r="N270">
        <f t="shared" si="19"/>
        <v>0.26700000000000002</v>
      </c>
    </row>
    <row r="271" spans="7:14" x14ac:dyDescent="0.25">
      <c r="G271">
        <v>268</v>
      </c>
      <c r="H271">
        <f t="shared" si="16"/>
        <v>0.26800000000000002</v>
      </c>
      <c r="I271">
        <f>IF(Price!$AB$12&gt;Price!$AB$11,BETAINV(H271,Price!$AB$19,Price!$AB$20,Price!$AB$11,Price!$AB$12),Price!$AB$11)</f>
        <v>5.0094379452902551</v>
      </c>
      <c r="J271">
        <f>IF(Yield!$AB$12&gt;Yield!$AB$11,BETAINV(H271,Yield!$AB$19,Yield!$AB$20,Yield!$AB$11,Yield!$AB$12),Yield!$AB$11)</f>
        <v>45.089661421579763</v>
      </c>
      <c r="K271">
        <f>IF(Costs!$AB$12&gt;Costs!$AB$11,BETAINV(H271,Costs!$AB$19,Costs!$AB$20,Costs!$AB$11,Costs!$AB$12),Costs!$AB$11)</f>
        <v>142.09436031891846</v>
      </c>
      <c r="L271">
        <f t="shared" si="17"/>
        <v>83.779500546633358</v>
      </c>
      <c r="M271">
        <f t="shared" si="18"/>
        <v>-24.380499453366639</v>
      </c>
      <c r="N271">
        <f t="shared" si="19"/>
        <v>0.26800000000000002</v>
      </c>
    </row>
    <row r="272" spans="7:14" x14ac:dyDescent="0.25">
      <c r="G272">
        <v>269</v>
      </c>
      <c r="H272">
        <f t="shared" si="16"/>
        <v>0.26900000000000002</v>
      </c>
      <c r="I272">
        <f>IF(Price!$AB$12&gt;Price!$AB$11,BETAINV(H272,Price!$AB$19,Price!$AB$20,Price!$AB$11,Price!$AB$12),Price!$AB$11)</f>
        <v>5.0110620291359984</v>
      </c>
      <c r="J272">
        <f>IF(Yield!$AB$12&gt;Yield!$AB$11,BETAINV(H272,Yield!$AB$19,Yield!$AB$20,Yield!$AB$11,Yield!$AB$12),Yield!$AB$11)</f>
        <v>45.119101827366933</v>
      </c>
      <c r="K272">
        <f>IF(Costs!$AB$12&gt;Costs!$AB$11,BETAINV(H272,Costs!$AB$19,Costs!$AB$20,Costs!$AB$11,Costs!$AB$12),Costs!$AB$11)</f>
        <v>142.0989414328543</v>
      </c>
      <c r="L272">
        <f t="shared" si="17"/>
        <v>83.99567652298478</v>
      </c>
      <c r="M272">
        <f t="shared" si="18"/>
        <v>-24.164323477015216</v>
      </c>
      <c r="N272">
        <f t="shared" si="19"/>
        <v>0.26900000000000002</v>
      </c>
    </row>
    <row r="273" spans="7:14" x14ac:dyDescent="0.25">
      <c r="G273">
        <v>270</v>
      </c>
      <c r="H273">
        <f t="shared" si="16"/>
        <v>0.27</v>
      </c>
      <c r="I273">
        <f>IF(Price!$AB$12&gt;Price!$AB$11,BETAINV(H273,Price!$AB$19,Price!$AB$20,Price!$AB$11,Price!$AB$12),Price!$AB$11)</f>
        <v>5.0126828998920825</v>
      </c>
      <c r="J273">
        <f>IF(Yield!$AB$12&gt;Yield!$AB$11,BETAINV(H273,Yield!$AB$19,Yield!$AB$20,Yield!$AB$11,Yield!$AB$12),Yield!$AB$11)</f>
        <v>45.148469268259092</v>
      </c>
      <c r="K273">
        <f>IF(Costs!$AB$12&gt;Costs!$AB$11,BETAINV(H273,Costs!$AB$19,Costs!$AB$20,Costs!$AB$11,Costs!$AB$12),Costs!$AB$11)</f>
        <v>142.10351931350681</v>
      </c>
      <c r="L273">
        <f t="shared" si="17"/>
        <v>84.211440543798744</v>
      </c>
      <c r="M273">
        <f t="shared" si="18"/>
        <v>-23.948559456201252</v>
      </c>
      <c r="N273">
        <f t="shared" si="19"/>
        <v>0.27</v>
      </c>
    </row>
    <row r="274" spans="7:14" x14ac:dyDescent="0.25">
      <c r="G274">
        <v>271</v>
      </c>
      <c r="H274">
        <f t="shared" si="16"/>
        <v>0.27100000000000002</v>
      </c>
      <c r="I274">
        <f>IF(Price!$AB$12&gt;Price!$AB$11,BETAINV(H274,Price!$AB$19,Price!$AB$20,Price!$AB$11,Price!$AB$12),Price!$AB$11)</f>
        <v>5.0143005812142496</v>
      </c>
      <c r="J274">
        <f>IF(Yield!$AB$12&gt;Yield!$AB$11,BETAINV(H274,Yield!$AB$19,Yield!$AB$20,Yield!$AB$11,Yield!$AB$12),Yield!$AB$11)</f>
        <v>45.177764234033596</v>
      </c>
      <c r="K274">
        <f>IF(Costs!$AB$12&gt;Costs!$AB$11,BETAINV(H274,Costs!$AB$19,Costs!$AB$20,Costs!$AB$11,Costs!$AB$12),Costs!$AB$11)</f>
        <v>142.10809399919785</v>
      </c>
      <c r="L274">
        <f t="shared" si="17"/>
        <v>84.426795457477141</v>
      </c>
      <c r="M274">
        <f t="shared" si="18"/>
        <v>-23.733204542522856</v>
      </c>
      <c r="N274">
        <f t="shared" si="19"/>
        <v>0.27100000000000002</v>
      </c>
    </row>
    <row r="275" spans="7:14" x14ac:dyDescent="0.25">
      <c r="G275">
        <v>272</v>
      </c>
      <c r="H275">
        <f t="shared" si="16"/>
        <v>0.27200000000000002</v>
      </c>
      <c r="I275">
        <f>IF(Price!$AB$12&gt;Price!$AB$11,BETAINV(H275,Price!$AB$19,Price!$AB$20,Price!$AB$11,Price!$AB$12),Price!$AB$11)</f>
        <v>5.0159150965289481</v>
      </c>
      <c r="J275">
        <f>IF(Yield!$AB$12&gt;Yield!$AB$11,BETAINV(H275,Yield!$AB$19,Yield!$AB$20,Yield!$AB$11,Yield!$AB$12),Yield!$AB$11)</f>
        <v>45.20698720955918</v>
      </c>
      <c r="K275">
        <f>IF(Costs!$AB$12&gt;Costs!$AB$11,BETAINV(H275,Costs!$AB$19,Costs!$AB$20,Costs!$AB$11,Costs!$AB$12),Costs!$AB$11)</f>
        <v>142.11266552795939</v>
      </c>
      <c r="L275">
        <f t="shared" si="17"/>
        <v>84.641744085059571</v>
      </c>
      <c r="M275">
        <f t="shared" si="18"/>
        <v>-23.518255914940426</v>
      </c>
      <c r="N275">
        <f t="shared" si="19"/>
        <v>0.27200000000000002</v>
      </c>
    </row>
    <row r="276" spans="7:14" x14ac:dyDescent="0.25">
      <c r="G276">
        <v>273</v>
      </c>
      <c r="H276">
        <f t="shared" si="16"/>
        <v>0.27300000000000002</v>
      </c>
      <c r="I276">
        <f>IF(Price!$AB$12&gt;Price!$AB$11,BETAINV(H276,Price!$AB$19,Price!$AB$20,Price!$AB$11,Price!$AB$12),Price!$AB$11)</f>
        <v>5.0175264690365395</v>
      </c>
      <c r="J276">
        <f>IF(Yield!$AB$12&gt;Yield!$AB$11,BETAINV(H276,Yield!$AB$19,Yield!$AB$20,Yield!$AB$11,Yield!$AB$12),Yield!$AB$11)</f>
        <v>45.236138674863838</v>
      </c>
      <c r="K276">
        <f>IF(Costs!$AB$12&gt;Costs!$AB$11,BETAINV(H276,Costs!$AB$19,Costs!$AB$20,Costs!$AB$11,Costs!$AB$12),Costs!$AB$11)</f>
        <v>142.11723393753786</v>
      </c>
      <c r="L276">
        <f t="shared" si="17"/>
        <v>84.856289220598939</v>
      </c>
      <c r="M276">
        <f t="shared" si="18"/>
        <v>-23.303710779401058</v>
      </c>
      <c r="N276">
        <f t="shared" si="19"/>
        <v>0.27300000000000002</v>
      </c>
    </row>
    <row r="277" spans="7:14" x14ac:dyDescent="0.25">
      <c r="G277">
        <v>274</v>
      </c>
      <c r="H277">
        <f t="shared" si="16"/>
        <v>0.27400000000000002</v>
      </c>
      <c r="I277">
        <f>IF(Price!$AB$12&gt;Price!$AB$11,BETAINV(H277,Price!$AB$19,Price!$AB$20,Price!$AB$11,Price!$AB$12),Price!$AB$11)</f>
        <v>5.0191347217144537</v>
      </c>
      <c r="J277">
        <f>IF(Yield!$AB$12&gt;Yield!$AB$11,BETAINV(H277,Yield!$AB$19,Yield!$AB$20,Yield!$AB$11,Yield!$AB$12),Yield!$AB$11)</f>
        <v>45.265219105201531</v>
      </c>
      <c r="K277">
        <f>IF(Costs!$AB$12&gt;Costs!$AB$11,BETAINV(H277,Costs!$AB$19,Costs!$AB$20,Costs!$AB$11,Costs!$AB$12),Costs!$AB$11)</f>
        <v>142.12179926539818</v>
      </c>
      <c r="L277">
        <f t="shared" si="17"/>
        <v>85.070433631531273</v>
      </c>
      <c r="M277">
        <f t="shared" si="18"/>
        <v>-23.089566368468724</v>
      </c>
      <c r="N277">
        <f t="shared" si="19"/>
        <v>0.27400000000000002</v>
      </c>
    </row>
    <row r="278" spans="7:14" x14ac:dyDescent="0.25">
      <c r="G278">
        <v>275</v>
      </c>
      <c r="H278">
        <f t="shared" si="16"/>
        <v>0.27500000000000002</v>
      </c>
      <c r="I278">
        <f>IF(Price!$AB$12&gt;Price!$AB$11,BETAINV(H278,Price!$AB$19,Price!$AB$20,Price!$AB$11,Price!$AB$12),Price!$AB$11)</f>
        <v>5.020739877320282</v>
      </c>
      <c r="J278">
        <f>IF(Yield!$AB$12&gt;Yield!$AB$11,BETAINV(H278,Yield!$AB$19,Yield!$AB$20,Yield!$AB$11,Yield!$AB$12),Yield!$AB$11)</f>
        <v>45.294228971117661</v>
      </c>
      <c r="K278">
        <f>IF(Costs!$AB$12&gt;Costs!$AB$11,BETAINV(H278,Costs!$AB$19,Costs!$AB$20,Costs!$AB$11,Costs!$AB$12),Costs!$AB$11)</f>
        <v>142.1263615487278</v>
      </c>
      <c r="L278">
        <f t="shared" si="17"/>
        <v>85.284180059038249</v>
      </c>
      <c r="M278">
        <f t="shared" si="18"/>
        <v>-22.875819940961748</v>
      </c>
      <c r="N278">
        <f t="shared" si="19"/>
        <v>0.27500000000000002</v>
      </c>
    </row>
    <row r="279" spans="7:14" x14ac:dyDescent="0.25">
      <c r="G279">
        <v>276</v>
      </c>
      <c r="H279">
        <f t="shared" si="16"/>
        <v>0.27600000000000002</v>
      </c>
      <c r="I279">
        <f>IF(Price!$AB$12&gt;Price!$AB$11,BETAINV(H279,Price!$AB$19,Price!$AB$20,Price!$AB$11,Price!$AB$12),Price!$AB$11)</f>
        <v>5.0223419583948221</v>
      </c>
      <c r="J279">
        <f>IF(Yield!$AB$12&gt;Yield!$AB$11,BETAINV(H279,Yield!$AB$19,Yield!$AB$20,Yield!$AB$11,Yield!$AB$12),Yield!$AB$11)</f>
        <v>45.323168738513488</v>
      </c>
      <c r="K279">
        <f>IF(Costs!$AB$12&gt;Costs!$AB$11,BETAINV(H279,Costs!$AB$19,Costs!$AB$20,Costs!$AB$11,Costs!$AB$12),Costs!$AB$11)</f>
        <v>142.13092082444075</v>
      </c>
      <c r="L279">
        <f t="shared" si="17"/>
        <v>85.497531218404049</v>
      </c>
      <c r="M279">
        <f t="shared" si="18"/>
        <v>-22.662468781595948</v>
      </c>
      <c r="N279">
        <f t="shared" si="19"/>
        <v>0.27600000000000002</v>
      </c>
    </row>
    <row r="280" spans="7:14" x14ac:dyDescent="0.25">
      <c r="G280">
        <v>277</v>
      </c>
      <c r="H280">
        <f t="shared" si="16"/>
        <v>0.27700000000000002</v>
      </c>
      <c r="I280">
        <f>IF(Price!$AB$12&gt;Price!$AB$11,BETAINV(H280,Price!$AB$19,Price!$AB$20,Price!$AB$11,Price!$AB$12),Price!$AB$11)</f>
        <v>5.0239409872650675</v>
      </c>
      <c r="J280">
        <f>IF(Yield!$AB$12&gt;Yield!$AB$11,BETAINV(H280,Yield!$AB$19,Yield!$AB$20,Yield!$AB$11,Yield!$AB$12),Yield!$AB$11)</f>
        <v>45.352038868709485</v>
      </c>
      <c r="K280">
        <f>IF(Costs!$AB$12&gt;Costs!$AB$11,BETAINV(H280,Costs!$AB$19,Costs!$AB$20,Costs!$AB$11,Costs!$AB$12),Costs!$AB$11)</f>
        <v>142.13547712918151</v>
      </c>
      <c r="L280">
        <f t="shared" si="17"/>
        <v>85.710489799366542</v>
      </c>
      <c r="M280">
        <f t="shared" si="18"/>
        <v>-22.449510200633455</v>
      </c>
      <c r="N280">
        <f t="shared" si="19"/>
        <v>0.27700000000000002</v>
      </c>
    </row>
    <row r="281" spans="7:14" x14ac:dyDescent="0.25">
      <c r="G281">
        <v>278</v>
      </c>
      <c r="H281">
        <f t="shared" si="16"/>
        <v>0.27800000000000002</v>
      </c>
      <c r="I281">
        <f>IF(Price!$AB$12&gt;Price!$AB$11,BETAINV(H281,Price!$AB$19,Price!$AB$20,Price!$AB$11,Price!$AB$12),Price!$AB$11)</f>
        <v>5.0255369860471539</v>
      </c>
      <c r="J281">
        <f>IF(Yield!$AB$12&gt;Yield!$AB$11,BETAINV(H281,Yield!$AB$19,Yield!$AB$20,Yield!$AB$11,Yield!$AB$12),Yield!$AB$11)</f>
        <v>45.380839818507482</v>
      </c>
      <c r="K281">
        <f>IF(Costs!$AB$12&gt;Costs!$AB$11,BETAINV(H281,Costs!$AB$19,Costs!$AB$20,Costs!$AB$11,Costs!$AB$12),Costs!$AB$11)</f>
        <v>142.14003049932884</v>
      </c>
      <c r="L281">
        <f t="shared" si="17"/>
        <v>85.923058466461924</v>
      </c>
      <c r="M281">
        <f t="shared" si="18"/>
        <v>-22.236941533538072</v>
      </c>
      <c r="N281">
        <f t="shared" si="19"/>
        <v>0.27800000000000002</v>
      </c>
    </row>
    <row r="282" spans="7:14" x14ac:dyDescent="0.25">
      <c r="G282">
        <v>279</v>
      </c>
      <c r="H282">
        <f t="shared" si="16"/>
        <v>0.27900000000000003</v>
      </c>
      <c r="I282">
        <f>IF(Price!$AB$12&gt;Price!$AB$11,BETAINV(H282,Price!$AB$19,Price!$AB$20,Price!$AB$11,Price!$AB$12),Price!$AB$11)</f>
        <v>5.0271299766492454</v>
      </c>
      <c r="J282">
        <f>IF(Yield!$AB$12&gt;Yield!$AB$11,BETAINV(H282,Yield!$AB$19,Yield!$AB$20,Yield!$AB$11,Yield!$AB$12),Yield!$AB$11)</f>
        <v>45.409572040251859</v>
      </c>
      <c r="K282">
        <f>IF(Costs!$AB$12&gt;Costs!$AB$11,BETAINV(H282,Costs!$AB$19,Costs!$AB$20,Costs!$AB$11,Costs!$AB$12),Costs!$AB$11)</f>
        <v>142.14458097099973</v>
      </c>
      <c r="L282">
        <f t="shared" si="17"/>
        <v>86.135239859363821</v>
      </c>
      <c r="M282">
        <f t="shared" si="18"/>
        <v>-22.024760140636175</v>
      </c>
      <c r="N282">
        <f t="shared" si="19"/>
        <v>0.27900000000000003</v>
      </c>
    </row>
    <row r="283" spans="7:14" x14ac:dyDescent="0.25">
      <c r="G283">
        <v>280</v>
      </c>
      <c r="H283">
        <f t="shared" si="16"/>
        <v>0.28000000000000003</v>
      </c>
      <c r="I283">
        <f>IF(Price!$AB$12&gt;Price!$AB$11,BETAINV(H283,Price!$AB$19,Price!$AB$20,Price!$AB$11,Price!$AB$12),Price!$AB$11)</f>
        <v>5.0287199807743788</v>
      </c>
      <c r="J283">
        <f>IF(Yield!$AB$12&gt;Yield!$AB$11,BETAINV(H283,Yield!$AB$19,Yield!$AB$20,Yield!$AB$11,Yield!$AB$12),Yield!$AB$11)</f>
        <v>45.438235981889655</v>
      </c>
      <c r="K283">
        <f>IF(Costs!$AB$12&gt;Costs!$AB$11,BETAINV(H283,Costs!$AB$19,Costs!$AB$20,Costs!$AB$11,Costs!$AB$12),Costs!$AB$11)</f>
        <v>142.14912858005292</v>
      </c>
      <c r="L283">
        <f t="shared" si="17"/>
        <v>86.347036593216899</v>
      </c>
      <c r="M283">
        <f t="shared" si="18"/>
        <v>-21.812963406783098</v>
      </c>
      <c r="N283">
        <f t="shared" si="19"/>
        <v>0.28000000000000003</v>
      </c>
    </row>
    <row r="284" spans="7:14" x14ac:dyDescent="0.25">
      <c r="G284">
        <v>281</v>
      </c>
      <c r="H284">
        <f t="shared" si="16"/>
        <v>0.28100000000000003</v>
      </c>
      <c r="I284">
        <f>IF(Price!$AB$12&gt;Price!$AB$11,BETAINV(H284,Price!$AB$19,Price!$AB$20,Price!$AB$11,Price!$AB$12),Price!$AB$11)</f>
        <v>5.0303070199232547</v>
      </c>
      <c r="J284">
        <f>IF(Yield!$AB$12&gt;Yield!$AB$11,BETAINV(H284,Yield!$AB$19,Yield!$AB$20,Yield!$AB$11,Yield!$AB$12),Yield!$AB$11)</f>
        <v>45.466832087029623</v>
      </c>
      <c r="K284">
        <f>IF(Costs!$AB$12&gt;Costs!$AB$11,BETAINV(H284,Costs!$AB$19,Costs!$AB$20,Costs!$AB$11,Costs!$AB$12),Costs!$AB$11)</f>
        <v>142.15367336209277</v>
      </c>
      <c r="L284">
        <f t="shared" si="17"/>
        <v>86.558451258964226</v>
      </c>
      <c r="M284">
        <f t="shared" si="18"/>
        <v>-21.601548741035771</v>
      </c>
      <c r="N284">
        <f t="shared" si="19"/>
        <v>0.28100000000000003</v>
      </c>
    </row>
    <row r="285" spans="7:14" x14ac:dyDescent="0.25">
      <c r="G285">
        <v>282</v>
      </c>
      <c r="H285">
        <f t="shared" si="16"/>
        <v>0.28199999999999997</v>
      </c>
      <c r="I285">
        <f>IF(Price!$AB$12&gt;Price!$AB$11,BETAINV(H285,Price!$AB$19,Price!$AB$20,Price!$AB$11,Price!$AB$12),Price!$AB$11)</f>
        <v>5.0318911153969905</v>
      </c>
      <c r="J285">
        <f>IF(Yield!$AB$12&gt;Yield!$AB$11,BETAINV(H285,Yield!$AB$19,Yield!$AB$20,Yield!$AB$11,Yield!$AB$12),Yield!$AB$11)</f>
        <v>45.495360795000408</v>
      </c>
      <c r="K285">
        <f>IF(Costs!$AB$12&gt;Costs!$AB$11,BETAINV(H285,Costs!$AB$19,Costs!$AB$20,Costs!$AB$11,Costs!$AB$12),Costs!$AB$11)</f>
        <v>142.15821535247278</v>
      </c>
      <c r="L285">
        <f t="shared" si="17"/>
        <v>86.769486423670344</v>
      </c>
      <c r="M285">
        <f t="shared" si="18"/>
        <v>-21.390513576329653</v>
      </c>
      <c r="N285">
        <f t="shared" si="19"/>
        <v>0.28199999999999997</v>
      </c>
    </row>
    <row r="286" spans="7:14" x14ac:dyDescent="0.25">
      <c r="G286">
        <v>283</v>
      </c>
      <c r="H286">
        <f t="shared" si="16"/>
        <v>0.28299999999999997</v>
      </c>
      <c r="I286">
        <f>IF(Price!$AB$12&gt;Price!$AB$11,BETAINV(H286,Price!$AB$19,Price!$AB$20,Price!$AB$11,Price!$AB$12),Price!$AB$11)</f>
        <v>5.0334722882998184</v>
      </c>
      <c r="J286">
        <f>IF(Yield!$AB$12&gt;Yield!$AB$11,BETAINV(H286,Yield!$AB$19,Yield!$AB$20,Yield!$AB$11,Yield!$AB$12),Yield!$AB$11)</f>
        <v>45.523822540907609</v>
      </c>
      <c r="K286">
        <f>IF(Costs!$AB$12&gt;Costs!$AB$11,BETAINV(H286,Costs!$AB$19,Costs!$AB$20,Costs!$AB$11,Costs!$AB$12),Costs!$AB$11)</f>
        <v>142.16275458629923</v>
      </c>
      <c r="L286">
        <f t="shared" si="17"/>
        <v>86.980144630837856</v>
      </c>
      <c r="M286">
        <f t="shared" si="18"/>
        <v>-21.179855369162141</v>
      </c>
      <c r="N286">
        <f t="shared" si="19"/>
        <v>0.28299999999999997</v>
      </c>
    </row>
    <row r="287" spans="7:14" x14ac:dyDescent="0.25">
      <c r="G287">
        <v>284</v>
      </c>
      <c r="H287">
        <f t="shared" si="16"/>
        <v>0.28399999999999997</v>
      </c>
      <c r="I287">
        <f>IF(Price!$AB$12&gt;Price!$AB$11,BETAINV(H287,Price!$AB$19,Price!$AB$20,Price!$AB$11,Price!$AB$12),Price!$AB$11)</f>
        <v>5.035050559541741</v>
      </c>
      <c r="J287">
        <f>IF(Yield!$AB$12&gt;Yield!$AB$11,BETAINV(H287,Yield!$AB$19,Yield!$AB$20,Yield!$AB$11,Yield!$AB$12),Yield!$AB$11)</f>
        <v>45.552217755689981</v>
      </c>
      <c r="K287">
        <f>IF(Costs!$AB$12&gt;Costs!$AB$11,BETAINV(H287,Costs!$AB$19,Costs!$AB$20,Costs!$AB$11,Costs!$AB$12),Costs!$AB$11)</f>
        <v>142.16729109843462</v>
      </c>
      <c r="L287">
        <f t="shared" si="17"/>
        <v>87.190428400719441</v>
      </c>
      <c r="M287">
        <f t="shared" si="18"/>
        <v>-20.969571599280556</v>
      </c>
      <c r="N287">
        <f t="shared" si="19"/>
        <v>0.28399999999999997</v>
      </c>
    </row>
    <row r="288" spans="7:14" x14ac:dyDescent="0.25">
      <c r="G288">
        <v>285</v>
      </c>
      <c r="H288">
        <f t="shared" si="16"/>
        <v>0.28499999999999998</v>
      </c>
      <c r="I288">
        <f>IF(Price!$AB$12&gt;Price!$AB$11,BETAINV(H288,Price!$AB$19,Price!$AB$20,Price!$AB$11,Price!$AB$12),Price!$AB$11)</f>
        <v>5.036625949841147</v>
      </c>
      <c r="J288">
        <f>IF(Yield!$AB$12&gt;Yield!$AB$11,BETAINV(H288,Yield!$AB$19,Yield!$AB$20,Yield!$AB$11,Yield!$AB$12),Yield!$AB$11)</f>
        <v>45.580546866174643</v>
      </c>
      <c r="K288">
        <f>IF(Costs!$AB$12&gt;Costs!$AB$11,BETAINV(H288,Costs!$AB$19,Costs!$AB$20,Costs!$AB$11,Costs!$AB$12),Costs!$AB$11)</f>
        <v>142.17182492350116</v>
      </c>
      <c r="L288">
        <f t="shared" si="17"/>
        <v>87.400340230624607</v>
      </c>
      <c r="M288">
        <f t="shared" si="18"/>
        <v>-20.759659769375389</v>
      </c>
      <c r="N288">
        <f t="shared" si="19"/>
        <v>0.28499999999999998</v>
      </c>
    </row>
    <row r="289" spans="7:14" x14ac:dyDescent="0.25">
      <c r="G289">
        <v>286</v>
      </c>
      <c r="H289">
        <f t="shared" si="16"/>
        <v>0.28599999999999998</v>
      </c>
      <c r="I289">
        <f>IF(Price!$AB$12&gt;Price!$AB$11,BETAINV(H289,Price!$AB$19,Price!$AB$20,Price!$AB$11,Price!$AB$12),Price!$AB$11)</f>
        <v>5.0381984797273791</v>
      </c>
      <c r="J289">
        <f>IF(Yield!$AB$12&gt;Yield!$AB$11,BETAINV(H289,Yield!$AB$19,Yield!$AB$20,Yield!$AB$11,Yield!$AB$12),Yield!$AB$11)</f>
        <v>45.608810295131406</v>
      </c>
      <c r="K289">
        <f>IF(Costs!$AB$12&gt;Costs!$AB$11,BETAINV(H289,Costs!$AB$19,Costs!$AB$20,Costs!$AB$11,Costs!$AB$12),Costs!$AB$11)</f>
        <v>142.17635609588422</v>
      </c>
      <c r="L289">
        <f t="shared" si="17"/>
        <v>87.609882595221279</v>
      </c>
      <c r="M289">
        <f t="shared" si="18"/>
        <v>-20.550117404778717</v>
      </c>
      <c r="N289">
        <f t="shared" si="19"/>
        <v>0.28599999999999998</v>
      </c>
    </row>
    <row r="290" spans="7:14" x14ac:dyDescent="0.25">
      <c r="G290">
        <v>287</v>
      </c>
      <c r="H290">
        <f t="shared" si="16"/>
        <v>0.28699999999999998</v>
      </c>
      <c r="I290">
        <f>IF(Price!$AB$12&gt;Price!$AB$11,BETAINV(H290,Price!$AB$19,Price!$AB$20,Price!$AB$11,Price!$AB$12),Price!$AB$11)</f>
        <v>5.0397681695432581</v>
      </c>
      <c r="J290">
        <f>IF(Yield!$AB$12&gt;Yield!$AB$11,BETAINV(H290,Yield!$AB$19,Yield!$AB$20,Yield!$AB$11,Yield!$AB$12),Yield!$AB$11)</f>
        <v>45.637008461326189</v>
      </c>
      <c r="K290">
        <f>IF(Costs!$AB$12&gt;Costs!$AB$11,BETAINV(H290,Costs!$AB$19,Costs!$AB$20,Costs!$AB$11,Costs!$AB$12),Costs!$AB$11)</f>
        <v>142.18088464973559</v>
      </c>
      <c r="L290">
        <f t="shared" si="17"/>
        <v>87.819057946832487</v>
      </c>
      <c r="M290">
        <f t="shared" si="18"/>
        <v>-20.34094205316751</v>
      </c>
      <c r="N290">
        <f t="shared" si="19"/>
        <v>0.28699999999999998</v>
      </c>
    </row>
    <row r="291" spans="7:14" x14ac:dyDescent="0.25">
      <c r="G291">
        <v>288</v>
      </c>
      <c r="H291">
        <f t="shared" si="16"/>
        <v>0.28799999999999998</v>
      </c>
      <c r="I291">
        <f>IF(Price!$AB$12&gt;Price!$AB$11,BETAINV(H291,Price!$AB$19,Price!$AB$20,Price!$AB$11,Price!$AB$12),Price!$AB$11)</f>
        <v>5.041335039447576</v>
      </c>
      <c r="J291">
        <f>IF(Yield!$AB$12&gt;Yield!$AB$11,BETAINV(H291,Yield!$AB$19,Yield!$AB$20,Yield!$AB$11,Yield!$AB$12),Yield!$AB$11)</f>
        <v>45.66514177957356</v>
      </c>
      <c r="K291">
        <f>IF(Costs!$AB$12&gt;Costs!$AB$11,BETAINV(H291,Costs!$AB$19,Costs!$AB$20,Costs!$AB$11,Costs!$AB$12),Costs!$AB$11)</f>
        <v>142.18541061897687</v>
      </c>
      <c r="L291">
        <f t="shared" si="17"/>
        <v>88.027868715728744</v>
      </c>
      <c r="M291">
        <f t="shared" si="18"/>
        <v>-20.132131284271253</v>
      </c>
      <c r="N291">
        <f t="shared" si="19"/>
        <v>0.28799999999999998</v>
      </c>
    </row>
    <row r="292" spans="7:14" x14ac:dyDescent="0.25">
      <c r="G292">
        <v>289</v>
      </c>
      <c r="H292">
        <f t="shared" si="16"/>
        <v>0.28899999999999998</v>
      </c>
      <c r="I292">
        <f>IF(Price!$AB$12&gt;Price!$AB$11,BETAINV(H292,Price!$AB$19,Price!$AB$20,Price!$AB$11,Price!$AB$12),Price!$AB$11)</f>
        <v>5.0428991094175348</v>
      </c>
      <c r="J292">
        <f>IF(Yield!$AB$12&gt;Yield!$AB$11,BETAINV(H292,Yield!$AB$19,Yield!$AB$20,Yield!$AB$11,Yield!$AB$12),Yield!$AB$11)</f>
        <v>45.693210660788345</v>
      </c>
      <c r="K292">
        <f>IF(Costs!$AB$12&gt;Costs!$AB$11,BETAINV(H292,Costs!$AB$19,Costs!$AB$20,Costs!$AB$11,Costs!$AB$12),Costs!$AB$11)</f>
        <v>142.18993403730278</v>
      </c>
      <c r="L292">
        <f t="shared" si="17"/>
        <v>88.236317310414591</v>
      </c>
      <c r="M292">
        <f t="shared" si="18"/>
        <v>-19.923682689585405</v>
      </c>
      <c r="N292">
        <f t="shared" si="19"/>
        <v>0.28899999999999998</v>
      </c>
    </row>
    <row r="293" spans="7:14" x14ac:dyDescent="0.25">
      <c r="G293">
        <v>290</v>
      </c>
      <c r="H293">
        <f t="shared" si="16"/>
        <v>0.28999999999999998</v>
      </c>
      <c r="I293">
        <f>IF(Price!$AB$12&gt;Price!$AB$11,BETAINV(H293,Price!$AB$19,Price!$AB$20,Price!$AB$11,Price!$AB$12),Price!$AB$11)</f>
        <v>5.0444603992511521</v>
      </c>
      <c r="J293">
        <f>IF(Yield!$AB$12&gt;Yield!$AB$11,BETAINV(H293,Yield!$AB$19,Yield!$AB$20,Yield!$AB$11,Yield!$AB$12),Yield!$AB$11)</f>
        <v>45.721215512036522</v>
      </c>
      <c r="K293">
        <f>IF(Costs!$AB$12&gt;Costs!$AB$11,BETAINV(H293,Costs!$AB$19,Costs!$AB$20,Costs!$AB$11,Costs!$AB$12),Costs!$AB$11)</f>
        <v>142.19445493818412</v>
      </c>
      <c r="L293">
        <f t="shared" si="17"/>
        <v>88.444406117911598</v>
      </c>
      <c r="M293">
        <f t="shared" si="18"/>
        <v>-19.715593882088399</v>
      </c>
      <c r="N293">
        <f t="shared" si="19"/>
        <v>0.28999999999999998</v>
      </c>
    </row>
    <row r="294" spans="7:14" x14ac:dyDescent="0.25">
      <c r="G294">
        <v>291</v>
      </c>
      <c r="H294">
        <f t="shared" si="16"/>
        <v>0.29099999999999998</v>
      </c>
      <c r="I294">
        <f>IF(Price!$AB$12&gt;Price!$AB$11,BETAINV(H294,Price!$AB$19,Price!$AB$20,Price!$AB$11,Price!$AB$12),Price!$AB$11)</f>
        <v>5.0460189285696302</v>
      </c>
      <c r="J294">
        <f>IF(Yield!$AB$12&gt;Yield!$AB$11,BETAINV(H294,Yield!$AB$19,Yield!$AB$20,Yield!$AB$11,Yield!$AB$12),Yield!$AB$11)</f>
        <v>45.749156736585206</v>
      </c>
      <c r="K294">
        <f>IF(Costs!$AB$12&gt;Costs!$AB$11,BETAINV(H294,Costs!$AB$19,Costs!$AB$20,Costs!$AB$11,Costs!$AB$12),Costs!$AB$11)</f>
        <v>142.19897335487127</v>
      </c>
      <c r="L294">
        <f t="shared" si="17"/>
        <v>88.652137504036489</v>
      </c>
      <c r="M294">
        <f t="shared" si="18"/>
        <v>-19.507862495963508</v>
      </c>
      <c r="N294">
        <f t="shared" si="19"/>
        <v>0.29099999999999998</v>
      </c>
    </row>
    <row r="295" spans="7:14" x14ac:dyDescent="0.25">
      <c r="G295">
        <v>292</v>
      </c>
      <c r="H295">
        <f t="shared" si="16"/>
        <v>0.29199999999999998</v>
      </c>
      <c r="I295">
        <f>IF(Price!$AB$12&gt;Price!$AB$11,BETAINV(H295,Price!$AB$19,Price!$AB$20,Price!$AB$11,Price!$AB$12),Price!$AB$11)</f>
        <v>5.047574716819681</v>
      </c>
      <c r="J295">
        <f>IF(Yield!$AB$12&gt;Yield!$AB$11,BETAINV(H295,Yield!$AB$19,Yield!$AB$20,Yield!$AB$11,Yield!$AB$12),Yield!$AB$11)</f>
        <v>45.777034733951758</v>
      </c>
      <c r="K295">
        <f>IF(Costs!$AB$12&gt;Costs!$AB$11,BETAINV(H295,Costs!$AB$19,Costs!$AB$20,Costs!$AB$11,Costs!$AB$12),Costs!$AB$11)</f>
        <v>142.20348932039695</v>
      </c>
      <c r="L295">
        <f t="shared" si="17"/>
        <v>88.859513813674283</v>
      </c>
      <c r="M295">
        <f t="shared" si="18"/>
        <v>-19.300486186325713</v>
      </c>
      <c r="N295">
        <f t="shared" si="19"/>
        <v>0.29199999999999998</v>
      </c>
    </row>
    <row r="296" spans="7:14" x14ac:dyDescent="0.25">
      <c r="G296">
        <v>293</v>
      </c>
      <c r="H296">
        <f t="shared" si="16"/>
        <v>0.29299999999999998</v>
      </c>
      <c r="I296">
        <f>IF(Price!$AB$12&gt;Price!$AB$11,BETAINV(H296,Price!$AB$19,Price!$AB$20,Price!$AB$11,Price!$AB$12),Price!$AB$11)</f>
        <v>5.0491277832758215</v>
      </c>
      <c r="J296">
        <f>IF(Yield!$AB$12&gt;Yield!$AB$11,BETAINV(H296,Yield!$AB$19,Yield!$AB$20,Yield!$AB$11,Yield!$AB$12),Yield!$AB$11)</f>
        <v>45.804849899952231</v>
      </c>
      <c r="K296">
        <f>IF(Costs!$AB$12&gt;Costs!$AB$11,BETAINV(H296,Costs!$AB$19,Costs!$AB$20,Costs!$AB$11,Costs!$AB$12),Costs!$AB$11)</f>
        <v>142.20800286757964</v>
      </c>
      <c r="L296">
        <f t="shared" si="17"/>
        <v>89.0665373710479</v>
      </c>
      <c r="M296">
        <f t="shared" si="18"/>
        <v>-19.093462628952096</v>
      </c>
      <c r="N296">
        <f t="shared" si="19"/>
        <v>0.29299999999999998</v>
      </c>
    </row>
    <row r="297" spans="7:14" x14ac:dyDescent="0.25">
      <c r="G297">
        <v>294</v>
      </c>
      <c r="H297">
        <f t="shared" si="16"/>
        <v>0.29399999999999998</v>
      </c>
      <c r="I297">
        <f>IF(Price!$AB$12&gt;Price!$AB$11,BETAINV(H297,Price!$AB$19,Price!$AB$20,Price!$AB$11,Price!$AB$12),Price!$AB$11)</f>
        <v>5.0506781470426212</v>
      </c>
      <c r="J297">
        <f>IF(Yield!$AB$12&gt;Yield!$AB$11,BETAINV(H297,Yield!$AB$19,Yield!$AB$20,Yield!$AB$11,Yield!$AB$12),Yield!$AB$11)</f>
        <v>45.832602626748951</v>
      </c>
      <c r="K297">
        <f>IF(Costs!$AB$12&gt;Costs!$AB$11,BETAINV(H297,Costs!$AB$19,Costs!$AB$20,Costs!$AB$11,Costs!$AB$12),Costs!$AB$11)</f>
        <v>142.21251402902627</v>
      </c>
      <c r="L297">
        <f t="shared" si="17"/>
        <v>89.273210479982907</v>
      </c>
      <c r="M297">
        <f t="shared" si="18"/>
        <v>-18.886789520017089</v>
      </c>
      <c r="N297">
        <f t="shared" si="19"/>
        <v>0.29399999999999998</v>
      </c>
    </row>
    <row r="298" spans="7:14" x14ac:dyDescent="0.25">
      <c r="G298">
        <v>295</v>
      </c>
      <c r="H298">
        <f t="shared" si="16"/>
        <v>0.29499999999999998</v>
      </c>
      <c r="I298">
        <f>IF(Price!$AB$12&gt;Price!$AB$11,BETAINV(H298,Price!$AB$19,Price!$AB$20,Price!$AB$11,Price!$AB$12),Price!$AB$11)</f>
        <v>5.0522258270569242</v>
      </c>
      <c r="J298">
        <f>IF(Yield!$AB$12&gt;Yield!$AB$11,BETAINV(H298,Yield!$AB$19,Yield!$AB$20,Yield!$AB$11,Yield!$AB$12),Yield!$AB$11)</f>
        <v>45.860293302897361</v>
      </c>
      <c r="K298">
        <f>IF(Costs!$AB$12&gt;Costs!$AB$11,BETAINV(H298,Costs!$AB$19,Costs!$AB$20,Costs!$AB$11,Costs!$AB$12),Costs!$AB$11)</f>
        <v>142.21702283713543</v>
      </c>
      <c r="L298">
        <f t="shared" si="17"/>
        <v>89.479535424168319</v>
      </c>
      <c r="M298">
        <f t="shared" si="18"/>
        <v>-18.680464575831678</v>
      </c>
      <c r="N298">
        <f t="shared" si="19"/>
        <v>0.29499999999999998</v>
      </c>
    </row>
    <row r="299" spans="7:14" x14ac:dyDescent="0.25">
      <c r="G299">
        <v>296</v>
      </c>
      <c r="H299">
        <f t="shared" si="16"/>
        <v>0.29599999999999999</v>
      </c>
      <c r="I299">
        <f>IF(Price!$AB$12&gt;Price!$AB$11,BETAINV(H299,Price!$AB$19,Price!$AB$20,Price!$AB$11,Price!$AB$12),Price!$AB$11)</f>
        <v>5.0537708420900298</v>
      </c>
      <c r="J299">
        <f>IF(Yield!$AB$12&gt;Yield!$AB$11,BETAINV(H299,Yield!$AB$19,Yield!$AB$20,Yield!$AB$11,Yield!$AB$12),Yield!$AB$11)</f>
        <v>45.887922313392025</v>
      </c>
      <c r="K299">
        <f>IF(Costs!$AB$12&gt;Costs!$AB$11,BETAINV(H299,Costs!$AB$19,Costs!$AB$20,Costs!$AB$11,Costs!$AB$12),Costs!$AB$11)</f>
        <v>142.22152932410023</v>
      </c>
      <c r="L299">
        <f t="shared" si="17"/>
        <v>89.685514467412844</v>
      </c>
      <c r="M299">
        <f t="shared" si="18"/>
        <v>-18.474485532587153</v>
      </c>
      <c r="N299">
        <f t="shared" si="19"/>
        <v>0.29599999999999999</v>
      </c>
    </row>
    <row r="300" spans="7:14" x14ac:dyDescent="0.25">
      <c r="G300">
        <v>297</v>
      </c>
      <c r="H300">
        <f t="shared" si="16"/>
        <v>0.29699999999999999</v>
      </c>
      <c r="I300">
        <f>IF(Price!$AB$12&gt;Price!$AB$11,BETAINV(H300,Price!$AB$19,Price!$AB$20,Price!$AB$11,Price!$AB$12),Price!$AB$11)</f>
        <v>5.0553132107498406</v>
      </c>
      <c r="J300">
        <f>IF(Yield!$AB$12&gt;Yield!$AB$11,BETAINV(H300,Yield!$AB$19,Yield!$AB$20,Yield!$AB$11,Yield!$AB$12),Yield!$AB$11)</f>
        <v>45.915490039712097</v>
      </c>
      <c r="K300">
        <f>IF(Costs!$AB$12&gt;Costs!$AB$11,BETAINV(H300,Costs!$AB$19,Costs!$AB$20,Costs!$AB$11,Costs!$AB$12),Costs!$AB$11)</f>
        <v>142.22603352191118</v>
      </c>
      <c r="L300">
        <f t="shared" si="17"/>
        <v>89.891149853898099</v>
      </c>
      <c r="M300">
        <f t="shared" si="18"/>
        <v>-18.268850146101897</v>
      </c>
      <c r="N300">
        <f t="shared" si="19"/>
        <v>0.29699999999999999</v>
      </c>
    </row>
    <row r="301" spans="7:14" x14ac:dyDescent="0.25">
      <c r="G301">
        <v>298</v>
      </c>
      <c r="H301">
        <f t="shared" si="16"/>
        <v>0.29799999999999999</v>
      </c>
      <c r="I301">
        <f>IF(Price!$AB$12&gt;Price!$AB$11,BETAINV(H301,Price!$AB$19,Price!$AB$20,Price!$AB$11,Price!$AB$12),Price!$AB$11)</f>
        <v>5.0568529514829779</v>
      </c>
      <c r="J301">
        <f>IF(Yield!$AB$12&gt;Yield!$AB$11,BETAINV(H301,Yield!$AB$19,Yield!$AB$20,Yield!$AB$11,Yield!$AB$12),Yield!$AB$11)</f>
        <v>45.942996859865829</v>
      </c>
      <c r="K301">
        <f>IF(Costs!$AB$12&gt;Costs!$AB$11,BETAINV(H301,Costs!$AB$19,Costs!$AB$20,Costs!$AB$11,Costs!$AB$12),Costs!$AB$11)</f>
        <v>142.230535462359</v>
      </c>
      <c r="L301">
        <f t="shared" si="17"/>
        <v>90.096443808426699</v>
      </c>
      <c r="M301">
        <f t="shared" si="18"/>
        <v>-18.063556191573298</v>
      </c>
      <c r="N301">
        <f t="shared" si="19"/>
        <v>0.29799999999999999</v>
      </c>
    </row>
    <row r="302" spans="7:14" x14ac:dyDescent="0.25">
      <c r="G302">
        <v>299</v>
      </c>
      <c r="H302">
        <f t="shared" si="16"/>
        <v>0.29899999999999999</v>
      </c>
      <c r="I302">
        <f>IF(Price!$AB$12&gt;Price!$AB$11,BETAINV(H302,Price!$AB$19,Price!$AB$20,Price!$AB$11,Price!$AB$12),Price!$AB$11)</f>
        <v>5.0583900825768602</v>
      </c>
      <c r="J302">
        <f>IF(Yield!$AB$12&gt;Yield!$AB$11,BETAINV(H302,Yield!$AB$19,Yield!$AB$20,Yield!$AB$11,Yield!$AB$12),Yield!$AB$11)</f>
        <v>45.970443148434555</v>
      </c>
      <c r="K302">
        <f>IF(Costs!$AB$12&gt;Costs!$AB$11,BETAINV(H302,Costs!$AB$19,Costs!$AB$20,Costs!$AB$11,Costs!$AB$12),Costs!$AB$11)</f>
        <v>142.23503517703753</v>
      </c>
      <c r="L302">
        <f t="shared" si="17"/>
        <v>90.301398536667193</v>
      </c>
      <c r="M302">
        <f t="shared" si="18"/>
        <v>-17.858601463332803</v>
      </c>
      <c r="N302">
        <f t="shared" si="19"/>
        <v>0.29899999999999999</v>
      </c>
    </row>
    <row r="303" spans="7:14" x14ac:dyDescent="0.25">
      <c r="G303">
        <v>300</v>
      </c>
      <c r="H303">
        <f t="shared" si="16"/>
        <v>0.3</v>
      </c>
      <c r="I303">
        <f>IF(Price!$AB$12&gt;Price!$AB$11,BETAINV(H303,Price!$AB$19,Price!$AB$20,Price!$AB$11,Price!$AB$12),Price!$AB$11)</f>
        <v>5.059924622161752</v>
      </c>
      <c r="J303">
        <f>IF(Yield!$AB$12&gt;Yield!$AB$11,BETAINV(H303,Yield!$AB$19,Yield!$AB$20,Yield!$AB$11,Yield!$AB$12),Yield!$AB$11)</f>
        <v>45.997829276615832</v>
      </c>
      <c r="K303">
        <f>IF(Costs!$AB$12&gt;Costs!$AB$11,BETAINV(H303,Costs!$AB$19,Costs!$AB$20,Costs!$AB$11,Costs!$AB$12),Costs!$AB$11)</f>
        <v>142.23953269734642</v>
      </c>
      <c r="L303">
        <f t="shared" si="17"/>
        <v>90.506016225394717</v>
      </c>
      <c r="M303">
        <f t="shared" si="18"/>
        <v>-17.65398377460528</v>
      </c>
      <c r="N303">
        <f t="shared" si="19"/>
        <v>0.3</v>
      </c>
    </row>
    <row r="304" spans="7:14" x14ac:dyDescent="0.25">
      <c r="G304">
        <v>301</v>
      </c>
      <c r="H304">
        <f t="shared" si="16"/>
        <v>0.30099999999999999</v>
      </c>
      <c r="I304">
        <f>IF(Price!$AB$12&gt;Price!$AB$11,BETAINV(H304,Price!$AB$19,Price!$AB$20,Price!$AB$11,Price!$AB$12),Price!$AB$11)</f>
        <v>5.0614565882127769</v>
      </c>
      <c r="J304">
        <f>IF(Yield!$AB$12&gt;Yield!$AB$11,BETAINV(H304,Yield!$AB$19,Yield!$AB$20,Yield!$AB$11,Yield!$AB$12),Yield!$AB$11)</f>
        <v>46.02515561226604</v>
      </c>
      <c r="K304">
        <f>IF(Costs!$AB$12&gt;Costs!$AB$11,BETAINV(H304,Costs!$AB$19,Costs!$AB$20,Costs!$AB$11,Costs!$AB$12),Costs!$AB$11)</f>
        <v>142.24402805449387</v>
      </c>
      <c r="L304">
        <f t="shared" si="17"/>
        <v>90.710299042728337</v>
      </c>
      <c r="M304">
        <f t="shared" si="18"/>
        <v>-17.449700957271659</v>
      </c>
      <c r="N304">
        <f t="shared" si="19"/>
        <v>0.30099999999999999</v>
      </c>
    </row>
    <row r="305" spans="7:14" x14ac:dyDescent="0.25">
      <c r="G305">
        <v>302</v>
      </c>
      <c r="H305">
        <f t="shared" si="16"/>
        <v>0.30199999999999999</v>
      </c>
      <c r="I305">
        <f>IF(Price!$AB$12&gt;Price!$AB$11,BETAINV(H305,Price!$AB$19,Price!$AB$20,Price!$AB$11,Price!$AB$12),Price!$AB$11)</f>
        <v>5.062985998551909</v>
      </c>
      <c r="J305">
        <f>IF(Yield!$AB$12&gt;Yield!$AB$11,BETAINV(H305,Yield!$AB$19,Yield!$AB$20,Yield!$AB$11,Yield!$AB$12),Yield!$AB$11)</f>
        <v>46.052422519942255</v>
      </c>
      <c r="K305">
        <f>IF(Costs!$AB$12&gt;Costs!$AB$11,BETAINV(H305,Costs!$AB$19,Costs!$AB$20,Costs!$AB$11,Costs!$AB$12),Costs!$AB$11)</f>
        <v>142.24852127949936</v>
      </c>
      <c r="L305">
        <f t="shared" si="17"/>
        <v>90.914249138364909</v>
      </c>
      <c r="M305">
        <f t="shared" si="18"/>
        <v>-17.245750861635088</v>
      </c>
      <c r="N305">
        <f t="shared" si="19"/>
        <v>0.30199999999999999</v>
      </c>
    </row>
    <row r="306" spans="7:14" x14ac:dyDescent="0.25">
      <c r="G306">
        <v>303</v>
      </c>
      <c r="H306">
        <f t="shared" si="16"/>
        <v>0.30299999999999999</v>
      </c>
      <c r="I306">
        <f>IF(Price!$AB$12&gt;Price!$AB$11,BETAINV(H306,Price!$AB$19,Price!$AB$20,Price!$AB$11,Price!$AB$12),Price!$AB$11)</f>
        <v>5.0645128708499181</v>
      </c>
      <c r="J306">
        <f>IF(Yield!$AB$12&gt;Yield!$AB$11,BETAINV(H306,Yield!$AB$19,Yield!$AB$20,Yield!$AB$11,Yield!$AB$12),Yield!$AB$11)</f>
        <v>46.079630360943355</v>
      </c>
      <c r="K306">
        <f>IF(Costs!$AB$12&gt;Costs!$AB$11,BETAINV(H306,Costs!$AB$19,Costs!$AB$20,Costs!$AB$11,Costs!$AB$12),Costs!$AB$11)</f>
        <v>142.25301240319627</v>
      </c>
      <c r="L306">
        <f t="shared" si="17"/>
        <v>91.117868643808009</v>
      </c>
      <c r="M306">
        <f t="shared" si="18"/>
        <v>-17.042131356191987</v>
      </c>
      <c r="N306">
        <f t="shared" si="19"/>
        <v>0.30299999999999999</v>
      </c>
    </row>
    <row r="307" spans="7:14" x14ac:dyDescent="0.25">
      <c r="G307">
        <v>304</v>
      </c>
      <c r="H307">
        <f t="shared" si="16"/>
        <v>0.30399999999999999</v>
      </c>
      <c r="I307">
        <f>IF(Price!$AB$12&gt;Price!$AB$11,BETAINV(H307,Price!$AB$19,Price!$AB$20,Price!$AB$11,Price!$AB$12),Price!$AB$11)</f>
        <v>5.0660372226283004</v>
      </c>
      <c r="J307">
        <f>IF(Yield!$AB$12&gt;Yield!$AB$11,BETAINV(H307,Yield!$AB$19,Yield!$AB$20,Yield!$AB$11,Yield!$AB$12),Yield!$AB$11)</f>
        <v>46.106779493350707</v>
      </c>
      <c r="K307">
        <f>IF(Costs!$AB$12&gt;Costs!$AB$11,BETAINV(H307,Costs!$AB$19,Costs!$AB$20,Costs!$AB$11,Costs!$AB$12),Costs!$AB$11)</f>
        <v>142.25750145623451</v>
      </c>
      <c r="L307">
        <f t="shared" si="17"/>
        <v>91.321159672595371</v>
      </c>
      <c r="M307">
        <f t="shared" si="18"/>
        <v>-16.838840327404625</v>
      </c>
      <c r="N307">
        <f t="shared" si="19"/>
        <v>0.30399999999999999</v>
      </c>
    </row>
    <row r="308" spans="7:14" x14ac:dyDescent="0.25">
      <c r="G308">
        <v>305</v>
      </c>
      <c r="H308">
        <f t="shared" si="16"/>
        <v>0.30499999999999999</v>
      </c>
      <c r="I308">
        <f>IF(Price!$AB$12&gt;Price!$AB$11,BETAINV(H308,Price!$AB$19,Price!$AB$20,Price!$AB$11,Price!$AB$12),Price!$AB$11)</f>
        <v>5.0675590712611651</v>
      </c>
      <c r="J308">
        <f>IF(Yield!$AB$12&gt;Yield!$AB$11,BETAINV(H308,Yield!$AB$19,Yield!$AB$20,Yield!$AB$11,Yield!$AB$12),Yield!$AB$11)</f>
        <v>46.133870272068023</v>
      </c>
      <c r="K308">
        <f>IF(Costs!$AB$12&gt;Costs!$AB$11,BETAINV(H308,Costs!$AB$19,Costs!$AB$20,Costs!$AB$11,Costs!$AB$12),Costs!$AB$11)</f>
        <v>142.26198846908306</v>
      </c>
      <c r="L308">
        <f t="shared" si="17"/>
        <v>91.524124320521054</v>
      </c>
      <c r="M308">
        <f t="shared" si="18"/>
        <v>-16.635875679478943</v>
      </c>
      <c r="N308">
        <f t="shared" si="19"/>
        <v>0.30499999999999999</v>
      </c>
    </row>
    <row r="309" spans="7:14" x14ac:dyDescent="0.25">
      <c r="G309">
        <v>306</v>
      </c>
      <c r="H309">
        <f t="shared" si="16"/>
        <v>0.30599999999999999</v>
      </c>
      <c r="I309">
        <f>IF(Price!$AB$12&gt;Price!$AB$11,BETAINV(H309,Price!$AB$19,Price!$AB$20,Price!$AB$11,Price!$AB$12),Price!$AB$11)</f>
        <v>5.069078433977106</v>
      </c>
      <c r="J309">
        <f>IF(Yield!$AB$12&gt;Yield!$AB$11,BETAINV(H309,Yield!$AB$19,Yield!$AB$20,Yield!$AB$11,Yield!$AB$12),Yield!$AB$11)</f>
        <v>46.160903048860725</v>
      </c>
      <c r="K309">
        <f>IF(Costs!$AB$12&gt;Costs!$AB$11,BETAINV(H309,Costs!$AB$19,Costs!$AB$20,Costs!$AB$11,Costs!$AB$12),Costs!$AB$11)</f>
        <v>142.26647347203263</v>
      </c>
      <c r="L309">
        <f t="shared" si="17"/>
        <v>91.726764665855313</v>
      </c>
      <c r="M309">
        <f t="shared" si="18"/>
        <v>-16.433235334144683</v>
      </c>
      <c r="N309">
        <f t="shared" si="19"/>
        <v>0.30599999999999999</v>
      </c>
    </row>
    <row r="310" spans="7:14" x14ac:dyDescent="0.25">
      <c r="G310">
        <v>307</v>
      </c>
      <c r="H310">
        <f t="shared" si="16"/>
        <v>0.307</v>
      </c>
      <c r="I310">
        <f>IF(Price!$AB$12&gt;Price!$AB$11,BETAINV(H310,Price!$AB$19,Price!$AB$20,Price!$AB$11,Price!$AB$12),Price!$AB$11)</f>
        <v>5.0705953278610325</v>
      </c>
      <c r="J310">
        <f>IF(Yield!$AB$12&gt;Yield!$AB$11,BETAINV(H310,Yield!$AB$19,Yield!$AB$20,Yield!$AB$11,Yield!$AB$12),Yield!$AB$11)</f>
        <v>46.187878172394569</v>
      </c>
      <c r="K310">
        <f>IF(Costs!$AB$12&gt;Costs!$AB$11,BETAINV(H310,Costs!$AB$19,Costs!$AB$20,Costs!$AB$11,Costs!$AB$12),Costs!$AB$11)</f>
        <v>142.27095649519799</v>
      </c>
      <c r="L310">
        <f t="shared" si="17"/>
        <v>91.929082769560466</v>
      </c>
      <c r="M310">
        <f t="shared" si="18"/>
        <v>-16.23091723043953</v>
      </c>
      <c r="N310">
        <f t="shared" si="19"/>
        <v>0.307</v>
      </c>
    </row>
    <row r="311" spans="7:14" x14ac:dyDescent="0.25">
      <c r="G311">
        <v>308</v>
      </c>
      <c r="H311">
        <f t="shared" si="16"/>
        <v>0.308</v>
      </c>
      <c r="I311">
        <f>IF(Price!$AB$12&gt;Price!$AB$11,BETAINV(H311,Price!$AB$19,Price!$AB$20,Price!$AB$11,Price!$AB$12),Price!$AB$11)</f>
        <v>5.0721097698559801</v>
      </c>
      <c r="J311">
        <f>IF(Yield!$AB$12&gt;Yield!$AB$11,BETAINV(H311,Yield!$AB$19,Yield!$AB$20,Yield!$AB$11,Yield!$AB$12),Yield!$AB$11)</f>
        <v>46.214795988273849</v>
      </c>
      <c r="K311">
        <f>IF(Costs!$AB$12&gt;Costs!$AB$11,BETAINV(H311,Costs!$AB$19,Costs!$AB$20,Costs!$AB$11,Costs!$AB$12),Costs!$AB$11)</f>
        <v>142.27543756852063</v>
      </c>
      <c r="L311">
        <f t="shared" si="17"/>
        <v>92.131080675504109</v>
      </c>
      <c r="M311">
        <f t="shared" si="18"/>
        <v>-16.028919324495888</v>
      </c>
      <c r="N311">
        <f t="shared" si="19"/>
        <v>0.308</v>
      </c>
    </row>
    <row r="312" spans="7:14" x14ac:dyDescent="0.25">
      <c r="G312">
        <v>309</v>
      </c>
      <c r="H312">
        <f t="shared" si="16"/>
        <v>0.309</v>
      </c>
      <c r="I312">
        <f>IF(Price!$AB$12&gt;Price!$AB$11,BETAINV(H312,Price!$AB$19,Price!$AB$20,Price!$AB$11,Price!$AB$12),Price!$AB$11)</f>
        <v>5.0736217767648908</v>
      </c>
      <c r="J312">
        <f>IF(Yield!$AB$12&gt;Yield!$AB$11,BETAINV(H312,Yield!$AB$19,Yield!$AB$20,Yield!$AB$11,Yield!$AB$12),Yield!$AB$11)</f>
        <v>46.241656839078857</v>
      </c>
      <c r="K312">
        <f>IF(Costs!$AB$12&gt;Costs!$AB$11,BETAINV(H312,Costs!$AB$19,Costs!$AB$20,Costs!$AB$11,Costs!$AB$12),Costs!$AB$11)</f>
        <v>142.27991672177106</v>
      </c>
      <c r="L312">
        <f t="shared" si="17"/>
        <v>92.332760410668584</v>
      </c>
      <c r="M312">
        <f t="shared" si="18"/>
        <v>-15.827239589331413</v>
      </c>
      <c r="N312">
        <f t="shared" si="19"/>
        <v>0.309</v>
      </c>
    </row>
    <row r="313" spans="7:14" x14ac:dyDescent="0.25">
      <c r="G313">
        <v>310</v>
      </c>
      <c r="H313">
        <f t="shared" si="16"/>
        <v>0.31</v>
      </c>
      <c r="I313">
        <f>IF(Price!$AB$12&gt;Price!$AB$11,BETAINV(H313,Price!$AB$19,Price!$AB$20,Price!$AB$11,Price!$AB$12),Price!$AB$11)</f>
        <v>5.0751313652523651</v>
      </c>
      <c r="J313">
        <f>IF(Yield!$AB$12&gt;Yield!$AB$11,BETAINV(H313,Yield!$AB$19,Yield!$AB$20,Yield!$AB$11,Yield!$AB$12),Yield!$AB$11)</f>
        <v>46.268461064402857</v>
      </c>
      <c r="K313">
        <f>IF(Costs!$AB$12&gt;Costs!$AB$11,BETAINV(H313,Costs!$AB$19,Costs!$AB$20,Costs!$AB$11,Costs!$AB$12),Costs!$AB$11)</f>
        <v>142.28439398455126</v>
      </c>
      <c r="L313">
        <f t="shared" si="17"/>
        <v>92.534123985357496</v>
      </c>
      <c r="M313">
        <f t="shared" si="18"/>
        <v>-15.6258760146425</v>
      </c>
      <c r="N313">
        <f t="shared" si="19"/>
        <v>0.31</v>
      </c>
    </row>
    <row r="314" spans="7:14" x14ac:dyDescent="0.25">
      <c r="G314">
        <v>311</v>
      </c>
      <c r="H314">
        <f t="shared" si="16"/>
        <v>0.311</v>
      </c>
      <c r="I314">
        <f>IF(Price!$AB$12&gt;Price!$AB$11,BETAINV(H314,Price!$AB$19,Price!$AB$20,Price!$AB$11,Price!$AB$12),Price!$AB$11)</f>
        <v>5.0766385518463908</v>
      </c>
      <c r="J314">
        <f>IF(Yield!$AB$12&gt;Yield!$AB$11,BETAINV(H314,Yield!$AB$19,Yield!$AB$20,Yield!$AB$11,Yield!$AB$12),Yield!$AB$11)</f>
        <v>46.295209000888448</v>
      </c>
      <c r="K314">
        <f>IF(Costs!$AB$12&gt;Costs!$AB$11,BETAINV(H314,Costs!$AB$19,Costs!$AB$20,Costs!$AB$11,Costs!$AB$12),Costs!$AB$11)</f>
        <v>142.28886938629711</v>
      </c>
      <c r="L314">
        <f t="shared" si="17"/>
        <v>92.735173393399208</v>
      </c>
      <c r="M314">
        <f t="shared" si="18"/>
        <v>-15.424826606600789</v>
      </c>
      <c r="N314">
        <f t="shared" si="19"/>
        <v>0.311</v>
      </c>
    </row>
    <row r="315" spans="7:14" x14ac:dyDescent="0.25">
      <c r="G315">
        <v>312</v>
      </c>
      <c r="H315">
        <f t="shared" si="16"/>
        <v>0.312</v>
      </c>
      <c r="I315">
        <f>IF(Price!$AB$12&gt;Price!$AB$11,BETAINV(H315,Price!$AB$19,Price!$AB$20,Price!$AB$11,Price!$AB$12),Price!$AB$11)</f>
        <v>5.078143352940045</v>
      </c>
      <c r="J315">
        <f>IF(Yield!$AB$12&gt;Yield!$AB$11,BETAINV(H315,Yield!$AB$19,Yield!$AB$20,Yield!$AB$11,Yield!$AB$12),Yield!$AB$11)</f>
        <v>46.321900982263436</v>
      </c>
      <c r="K315">
        <f>IF(Costs!$AB$12&gt;Costs!$AB$11,BETAINV(H315,Costs!$AB$19,Costs!$AB$20,Costs!$AB$11,Costs!$AB$12),Costs!$AB$11)</f>
        <v>142.2933429562807</v>
      </c>
      <c r="L315">
        <f t="shared" si="17"/>
        <v>92.935910612347328</v>
      </c>
      <c r="M315">
        <f t="shared" si="18"/>
        <v>-15.224089387652668</v>
      </c>
      <c r="N315">
        <f t="shared" si="19"/>
        <v>0.312</v>
      </c>
    </row>
    <row r="316" spans="7:14" x14ac:dyDescent="0.25">
      <c r="G316">
        <v>313</v>
      </c>
      <c r="H316">
        <f t="shared" si="16"/>
        <v>0.313</v>
      </c>
      <c r="I316">
        <f>IF(Price!$AB$12&gt;Price!$AB$11,BETAINV(H316,Price!$AB$19,Price!$AB$20,Price!$AB$11,Price!$AB$12),Price!$AB$11)</f>
        <v>5.0796457847931675</v>
      </c>
      <c r="J316">
        <f>IF(Yield!$AB$12&gt;Yield!$AB$11,BETAINV(H316,Yield!$AB$19,Yield!$AB$20,Yield!$AB$11,Yield!$AB$12),Yield!$AB$11)</f>
        <v>46.348537339376072</v>
      </c>
      <c r="K316">
        <f>IF(Costs!$AB$12&gt;Costs!$AB$11,BETAINV(H316,Costs!$AB$19,Costs!$AB$20,Costs!$AB$11,Costs!$AB$12),Costs!$AB$11)</f>
        <v>142.29781472361259</v>
      </c>
      <c r="L316">
        <f t="shared" si="17"/>
        <v>93.136337603677816</v>
      </c>
      <c r="M316">
        <f t="shared" si="18"/>
        <v>-15.02366239632218</v>
      </c>
      <c r="N316">
        <f t="shared" si="19"/>
        <v>0.313</v>
      </c>
    </row>
    <row r="317" spans="7:14" x14ac:dyDescent="0.25">
      <c r="G317">
        <v>314</v>
      </c>
      <c r="H317">
        <f t="shared" si="16"/>
        <v>0.314</v>
      </c>
      <c r="I317">
        <f>IF(Price!$AB$12&gt;Price!$AB$11,BETAINV(H317,Price!$AB$19,Price!$AB$20,Price!$AB$11,Price!$AB$12),Price!$AB$11)</f>
        <v>5.0811458635340117</v>
      </c>
      <c r="J317">
        <f>IF(Yield!$AB$12&gt;Yield!$AB$11,BETAINV(H317,Yield!$AB$19,Yield!$AB$20,Yield!$AB$11,Yield!$AB$12),Yield!$AB$11)</f>
        <v>46.375118400229837</v>
      </c>
      <c r="K317">
        <f>IF(Costs!$AB$12&gt;Costs!$AB$11,BETAINV(H317,Costs!$AB$19,Costs!$AB$20,Costs!$AB$11,Costs!$AB$12),Costs!$AB$11)</f>
        <v>142.30228471724419</v>
      </c>
      <c r="L317">
        <f t="shared" si="17"/>
        <v>93.336456312983671</v>
      </c>
      <c r="M317">
        <f t="shared" si="18"/>
        <v>-14.823543687016326</v>
      </c>
      <c r="N317">
        <f t="shared" si="19"/>
        <v>0.314</v>
      </c>
    </row>
    <row r="318" spans="7:14" x14ac:dyDescent="0.25">
      <c r="G318">
        <v>315</v>
      </c>
      <c r="H318">
        <f t="shared" si="16"/>
        <v>0.315</v>
      </c>
      <c r="I318">
        <f>IF(Price!$AB$12&gt;Price!$AB$11,BETAINV(H318,Price!$AB$19,Price!$AB$20,Price!$AB$11,Price!$AB$12),Price!$AB$11)</f>
        <v>5.0826436051608725</v>
      </c>
      <c r="J318">
        <f>IF(Yield!$AB$12&gt;Yield!$AB$11,BETAINV(H318,Yield!$AB$19,Yield!$AB$20,Yield!$AB$11,Yield!$AB$12),Yield!$AB$11)</f>
        <v>46.401644490017667</v>
      </c>
      <c r="K318">
        <f>IF(Costs!$AB$12&gt;Costs!$AB$11,BETAINV(H318,Costs!$AB$19,Costs!$AB$20,Costs!$AB$11,Costs!$AB$12),Costs!$AB$11)</f>
        <v>142.30675296596993</v>
      </c>
      <c r="L318">
        <f t="shared" si="17"/>
        <v>93.536268670166606</v>
      </c>
      <c r="M318">
        <f t="shared" si="18"/>
        <v>-14.62373132983339</v>
      </c>
      <c r="N318">
        <f t="shared" si="19"/>
        <v>0.315</v>
      </c>
    </row>
    <row r="319" spans="7:14" x14ac:dyDescent="0.25">
      <c r="G319">
        <v>316</v>
      </c>
      <c r="H319">
        <f t="shared" si="16"/>
        <v>0.316</v>
      </c>
      <c r="I319">
        <f>IF(Price!$AB$12&gt;Price!$AB$11,BETAINV(H319,Price!$AB$19,Price!$AB$20,Price!$AB$11,Price!$AB$12),Price!$AB$11)</f>
        <v>5.0841390255436867</v>
      </c>
      <c r="J319">
        <f>IF(Yield!$AB$12&gt;Yield!$AB$11,BETAINV(H319,Yield!$AB$19,Yield!$AB$20,Yield!$AB$11,Yield!$AB$12),Yield!$AB$11)</f>
        <v>46.428115931155666</v>
      </c>
      <c r="K319">
        <f>IF(Costs!$AB$12&gt;Costs!$AB$11,BETAINV(H319,Costs!$AB$19,Costs!$AB$20,Costs!$AB$11,Costs!$AB$12),Costs!$AB$11)</f>
        <v>142.31121949842947</v>
      </c>
      <c r="L319">
        <f t="shared" si="17"/>
        <v>93.73577658962563</v>
      </c>
      <c r="M319">
        <f t="shared" si="18"/>
        <v>-14.424223410374367</v>
      </c>
      <c r="N319">
        <f t="shared" si="19"/>
        <v>0.316</v>
      </c>
    </row>
    <row r="320" spans="7:14" x14ac:dyDescent="0.25">
      <c r="G320">
        <v>317</v>
      </c>
      <c r="H320">
        <f t="shared" si="16"/>
        <v>0.317</v>
      </c>
      <c r="I320">
        <f>IF(Price!$AB$12&gt;Price!$AB$11,BETAINV(H320,Price!$AB$19,Price!$AB$20,Price!$AB$11,Price!$AB$12),Price!$AB$11)</f>
        <v>5.085632140425612</v>
      </c>
      <c r="J320">
        <f>IF(Yield!$AB$12&gt;Yield!$AB$11,BETAINV(H320,Yield!$AB$19,Yield!$AB$20,Yield!$AB$11,Yield!$AB$12),Yield!$AB$11)</f>
        <v>46.454533043316324</v>
      </c>
      <c r="K320">
        <f>IF(Costs!$AB$12&gt;Costs!$AB$11,BETAINV(H320,Costs!$AB$19,Costs!$AB$20,Costs!$AB$11,Costs!$AB$12),Costs!$AB$11)</f>
        <v>142.31568434311004</v>
      </c>
      <c r="L320">
        <f t="shared" si="17"/>
        <v>93.93498197044309</v>
      </c>
      <c r="M320">
        <f t="shared" si="18"/>
        <v>-14.225018029556907</v>
      </c>
      <c r="N320">
        <f t="shared" si="19"/>
        <v>0.317</v>
      </c>
    </row>
    <row r="321" spans="7:14" x14ac:dyDescent="0.25">
      <c r="G321">
        <v>318</v>
      </c>
      <c r="H321">
        <f t="shared" si="16"/>
        <v>0.318</v>
      </c>
      <c r="I321">
        <f>IF(Price!$AB$12&gt;Price!$AB$11,BETAINV(H321,Price!$AB$19,Price!$AB$20,Price!$AB$11,Price!$AB$12),Price!$AB$11)</f>
        <v>5.0871229654245829</v>
      </c>
      <c r="J321">
        <f>IF(Yield!$AB$12&gt;Yield!$AB$11,BETAINV(H321,Yield!$AB$19,Yield!$AB$20,Yield!$AB$11,Yield!$AB$12),Yield!$AB$11)</f>
        <v>46.480896143461216</v>
      </c>
      <c r="K321">
        <f>IF(Costs!$AB$12&gt;Costs!$AB$11,BETAINV(H321,Costs!$AB$19,Costs!$AB$20,Costs!$AB$11,Costs!$AB$12),Costs!$AB$11)</f>
        <v>142.32014752834837</v>
      </c>
      <c r="L321">
        <f t="shared" si="17"/>
        <v>94.133886696568112</v>
      </c>
      <c r="M321">
        <f t="shared" si="18"/>
        <v>-14.026113303431885</v>
      </c>
      <c r="N321">
        <f t="shared" si="19"/>
        <v>0.318</v>
      </c>
    </row>
    <row r="322" spans="7:14" x14ac:dyDescent="0.25">
      <c r="G322">
        <v>319</v>
      </c>
      <c r="H322">
        <f t="shared" si="16"/>
        <v>0.31900000000000001</v>
      </c>
      <c r="I322">
        <f>IF(Price!$AB$12&gt;Price!$AB$11,BETAINV(H322,Price!$AB$19,Price!$AB$20,Price!$AB$11,Price!$AB$12),Price!$AB$11)</f>
        <v>5.08861151603484</v>
      </c>
      <c r="J322">
        <f>IF(Yield!$AB$12&gt;Yield!$AB$11,BETAINV(H322,Yield!$AB$19,Yield!$AB$20,Yield!$AB$11,Yield!$AB$12),Yield!$AB$11)</f>
        <v>46.507205545873262</v>
      </c>
      <c r="K322">
        <f>IF(Costs!$AB$12&gt;Costs!$AB$11,BETAINV(H322,Costs!$AB$19,Costs!$AB$20,Costs!$AB$11,Costs!$AB$12),Costs!$AB$11)</f>
        <v>142.3246090823331</v>
      </c>
      <c r="L322">
        <f t="shared" si="17"/>
        <v>94.33249263699696</v>
      </c>
      <c r="M322">
        <f t="shared" si="18"/>
        <v>-13.827507363003036</v>
      </c>
      <c r="N322">
        <f t="shared" si="19"/>
        <v>0.31900000000000001</v>
      </c>
    </row>
    <row r="323" spans="7:14" x14ac:dyDescent="0.25">
      <c r="G323">
        <v>320</v>
      </c>
      <c r="H323">
        <f t="shared" si="16"/>
        <v>0.32</v>
      </c>
      <c r="I323">
        <f>IF(Price!$AB$12&gt;Price!$AB$11,BETAINV(H323,Price!$AB$19,Price!$AB$20,Price!$AB$11,Price!$AB$12),Price!$AB$11)</f>
        <v>5.0900978076284442</v>
      </c>
      <c r="J323">
        <f>IF(Yield!$AB$12&gt;Yield!$AB$11,BETAINV(H323,Yield!$AB$19,Yield!$AB$20,Yield!$AB$11,Yield!$AB$12),Yield!$AB$11)</f>
        <v>46.533461562188464</v>
      </c>
      <c r="K323">
        <f>IF(Costs!$AB$12&gt;Costs!$AB$11,BETAINV(H323,Costs!$AB$19,Costs!$AB$20,Costs!$AB$11,Costs!$AB$12),Costs!$AB$11)</f>
        <v>142.32906903310661</v>
      </c>
      <c r="L323">
        <f t="shared" si="17"/>
        <v>94.530801645951385</v>
      </c>
      <c r="M323">
        <f t="shared" si="18"/>
        <v>-13.629198354048611</v>
      </c>
      <c r="N323">
        <f t="shared" si="19"/>
        <v>0.32</v>
      </c>
    </row>
    <row r="324" spans="7:14" x14ac:dyDescent="0.25">
      <c r="G324">
        <v>321</v>
      </c>
      <c r="H324">
        <f t="shared" ref="H324:H387" si="20">G324/1000</f>
        <v>0.32100000000000001</v>
      </c>
      <c r="I324">
        <f>IF(Price!$AB$12&gt;Price!$AB$11,BETAINV(H324,Price!$AB$19,Price!$AB$20,Price!$AB$11,Price!$AB$12),Price!$AB$11)</f>
        <v>5.0915818554567602</v>
      </c>
      <c r="J324">
        <f>IF(Yield!$AB$12&gt;Yield!$AB$11,BETAINV(H324,Yield!$AB$19,Yield!$AB$20,Yield!$AB$11,Yield!$AB$12),Yield!$AB$11)</f>
        <v>46.559664501427179</v>
      </c>
      <c r="K324">
        <f>IF(Costs!$AB$12&gt;Costs!$AB$11,BETAINV(H324,Costs!$AB$19,Costs!$AB$20,Costs!$AB$11,Costs!$AB$12),Costs!$AB$11)</f>
        <v>142.33352740856736</v>
      </c>
      <c r="L324">
        <f t="shared" ref="L324:L387" si="21">I324*J324-K324</f>
        <v>94.728815563053473</v>
      </c>
      <c r="M324">
        <f t="shared" ref="M324:M387" si="22">L324-$E$32-$E$35</f>
        <v>-13.431184436946523</v>
      </c>
      <c r="N324">
        <f t="shared" ref="N324:N387" si="23">H324</f>
        <v>0.32100000000000001</v>
      </c>
    </row>
    <row r="325" spans="7:14" x14ac:dyDescent="0.25">
      <c r="G325">
        <v>322</v>
      </c>
      <c r="H325">
        <f t="shared" si="20"/>
        <v>0.32200000000000001</v>
      </c>
      <c r="I325">
        <f>IF(Price!$AB$12&gt;Price!$AB$11,BETAINV(H325,Price!$AB$19,Price!$AB$20,Price!$AB$11,Price!$AB$12),Price!$AB$11)</f>
        <v>5.0930636746519262</v>
      </c>
      <c r="J325">
        <f>IF(Yield!$AB$12&gt;Yield!$AB$11,BETAINV(H325,Yield!$AB$19,Yield!$AB$20,Yield!$AB$11,Yield!$AB$12),Yield!$AB$11)</f>
        <v>46.585814670024959</v>
      </c>
      <c r="K325">
        <f>IF(Costs!$AB$12&gt;Costs!$AB$11,BETAINV(H325,Costs!$AB$19,Costs!$AB$20,Costs!$AB$11,Costs!$AB$12),Costs!$AB$11)</f>
        <v>142.3379842364717</v>
      </c>
      <c r="L325">
        <f t="shared" si="21"/>
        <v>94.926536213499219</v>
      </c>
      <c r="M325">
        <f t="shared" si="22"/>
        <v>-13.233463786500778</v>
      </c>
      <c r="N325">
        <f t="shared" si="23"/>
        <v>0.32200000000000001</v>
      </c>
    </row>
    <row r="326" spans="7:14" x14ac:dyDescent="0.25">
      <c r="G326">
        <v>323</v>
      </c>
      <c r="H326">
        <f t="shared" si="20"/>
        <v>0.32300000000000001</v>
      </c>
      <c r="I326">
        <f>IF(Price!$AB$12&gt;Price!$AB$11,BETAINV(H326,Price!$AB$19,Price!$AB$20,Price!$AB$11,Price!$AB$12),Price!$AB$11)</f>
        <v>5.0945432802282964</v>
      </c>
      <c r="J326">
        <f>IF(Yield!$AB$12&gt;Yield!$AB$11,BETAINV(H326,Yield!$AB$19,Yield!$AB$20,Yield!$AB$11,Yield!$AB$12),Yield!$AB$11)</f>
        <v>46.611912371862907</v>
      </c>
      <c r="K326">
        <f>IF(Costs!$AB$12&gt;Costs!$AB$11,BETAINV(H326,Costs!$AB$19,Costs!$AB$20,Costs!$AB$11,Costs!$AB$12),Costs!$AB$11)</f>
        <v>142.34243954443616</v>
      </c>
      <c r="L326">
        <f t="shared" si="21"/>
        <v>95.123965408228202</v>
      </c>
      <c r="M326">
        <f t="shared" si="22"/>
        <v>-13.036034591771795</v>
      </c>
      <c r="N326">
        <f t="shared" si="23"/>
        <v>0.32300000000000001</v>
      </c>
    </row>
    <row r="327" spans="7:14" x14ac:dyDescent="0.25">
      <c r="G327">
        <v>324</v>
      </c>
      <c r="H327">
        <f t="shared" si="20"/>
        <v>0.32400000000000001</v>
      </c>
      <c r="I327">
        <f>IF(Price!$AB$12&gt;Price!$AB$11,BETAINV(H327,Price!$AB$19,Price!$AB$20,Price!$AB$11,Price!$AB$12),Price!$AB$11)</f>
        <v>5.0960206870838674</v>
      </c>
      <c r="J327">
        <f>IF(Yield!$AB$12&gt;Yield!$AB$11,BETAINV(H327,Yield!$AB$19,Yield!$AB$20,Yield!$AB$11,Yield!$AB$12),Yield!$AB$11)</f>
        <v>46.637957908297629</v>
      </c>
      <c r="K327">
        <f>IF(Costs!$AB$12&gt;Costs!$AB$11,BETAINV(H327,Costs!$AB$19,Costs!$AB$20,Costs!$AB$11,Costs!$AB$12),Costs!$AB$11)</f>
        <v>142.3468933599392</v>
      </c>
      <c r="L327">
        <f t="shared" si="21"/>
        <v>95.321104944092156</v>
      </c>
      <c r="M327">
        <f t="shared" si="22"/>
        <v>-12.838895055907841</v>
      </c>
      <c r="N327">
        <f t="shared" si="23"/>
        <v>0.32400000000000001</v>
      </c>
    </row>
    <row r="328" spans="7:14" x14ac:dyDescent="0.25">
      <c r="G328">
        <v>325</v>
      </c>
      <c r="H328">
        <f t="shared" si="20"/>
        <v>0.32500000000000001</v>
      </c>
      <c r="I328">
        <f>IF(Price!$AB$12&gt;Price!$AB$11,BETAINV(H328,Price!$AB$19,Price!$AB$20,Price!$AB$11,Price!$AB$12),Price!$AB$11)</f>
        <v>5.0974959100016797</v>
      </c>
      <c r="J328">
        <f>IF(Yield!$AB$12&gt;Yield!$AB$11,BETAINV(H328,Yield!$AB$19,Yield!$AB$20,Yield!$AB$11,Yield!$AB$12),Yield!$AB$11)</f>
        <v>46.663951578190677</v>
      </c>
      <c r="K328">
        <f>IF(Costs!$AB$12&gt;Costs!$AB$11,BETAINV(H328,Costs!$AB$19,Costs!$AB$20,Costs!$AB$11,Costs!$AB$12),Costs!$AB$11)</f>
        <v>142.35134571032339</v>
      </c>
      <c r="L328">
        <f t="shared" si="21"/>
        <v>95.517956604020014</v>
      </c>
      <c r="M328">
        <f t="shared" si="22"/>
        <v>-12.642043395979982</v>
      </c>
      <c r="N328">
        <f t="shared" si="23"/>
        <v>0.32500000000000001</v>
      </c>
    </row>
    <row r="329" spans="7:14" x14ac:dyDescent="0.25">
      <c r="G329">
        <v>326</v>
      </c>
      <c r="H329">
        <f t="shared" si="20"/>
        <v>0.32600000000000001</v>
      </c>
      <c r="I329">
        <f>IF(Price!$AB$12&gt;Price!$AB$11,BETAINV(H329,Price!$AB$19,Price!$AB$20,Price!$AB$11,Price!$AB$12),Price!$AB$11)</f>
        <v>5.0989689636512052</v>
      </c>
      <c r="J329">
        <f>IF(Yield!$AB$12&gt;Yield!$AB$11,BETAINV(H329,Yield!$AB$19,Yield!$AB$20,Yield!$AB$11,Yield!$AB$12),Yield!$AB$11)</f>
        <v>46.68989367793769</v>
      </c>
      <c r="K329">
        <f>IF(Costs!$AB$12&gt;Costs!$AB$11,BETAINV(H329,Costs!$AB$19,Costs!$AB$20,Costs!$AB$11,Costs!$AB$12),Costs!$AB$11)</f>
        <v>142.35579662279727</v>
      </c>
      <c r="L329">
        <f t="shared" si="21"/>
        <v>95.714522157181619</v>
      </c>
      <c r="M329">
        <f t="shared" si="22"/>
        <v>-12.445477842818377</v>
      </c>
      <c r="N329">
        <f t="shared" si="23"/>
        <v>0.32600000000000001</v>
      </c>
    </row>
    <row r="330" spans="7:14" x14ac:dyDescent="0.25">
      <c r="G330">
        <v>327</v>
      </c>
      <c r="H330">
        <f t="shared" si="20"/>
        <v>0.32700000000000001</v>
      </c>
      <c r="I330">
        <f>IF(Price!$AB$12&gt;Price!$AB$11,BETAINV(H330,Price!$AB$19,Price!$AB$20,Price!$AB$11,Price!$AB$12),Price!$AB$11)</f>
        <v>5.1004398625897061</v>
      </c>
      <c r="J330">
        <f>IF(Yield!$AB$12&gt;Yield!$AB$11,BETAINV(H330,Yield!$AB$19,Yield!$AB$20,Yield!$AB$11,Yield!$AB$12),Yield!$AB$11)</f>
        <v>46.715784501496891</v>
      </c>
      <c r="K330">
        <f>IF(Costs!$AB$12&gt;Costs!$AB$11,BETAINV(H330,Costs!$AB$19,Costs!$AB$20,Costs!$AB$11,Costs!$AB$12),Costs!$AB$11)</f>
        <v>142.36024612443725</v>
      </c>
      <c r="L330">
        <f t="shared" si="21"/>
        <v>95.910803359147877</v>
      </c>
      <c r="M330">
        <f t="shared" si="22"/>
        <v>-12.249196640852119</v>
      </c>
      <c r="N330">
        <f t="shared" si="23"/>
        <v>0.32700000000000001</v>
      </c>
    </row>
    <row r="331" spans="7:14" x14ac:dyDescent="0.25">
      <c r="G331">
        <v>328</v>
      </c>
      <c r="H331">
        <f t="shared" si="20"/>
        <v>0.32800000000000001</v>
      </c>
      <c r="I331">
        <f>IF(Price!$AB$12&gt;Price!$AB$11,BETAINV(H331,Price!$AB$19,Price!$AB$20,Price!$AB$11,Price!$AB$12),Price!$AB$11)</f>
        <v>5.1019086212635818</v>
      </c>
      <c r="J331">
        <f>IF(Yield!$AB$12&gt;Yield!$AB$11,BETAINV(H331,Yield!$AB$19,Yield!$AB$20,Yield!$AB$11,Yield!$AB$12),Yield!$AB$11)</f>
        <v>46.741624340417502</v>
      </c>
      <c r="K331">
        <f>IF(Costs!$AB$12&gt;Costs!$AB$11,BETAINV(H331,Costs!$AB$19,Costs!$AB$20,Costs!$AB$11,Costs!$AB$12),Costs!$AB$11)</f>
        <v>142.36469424218964</v>
      </c>
      <c r="L331">
        <f t="shared" si="21"/>
        <v>96.106801952050091</v>
      </c>
      <c r="M331">
        <f t="shared" si="22"/>
        <v>-12.053198047949905</v>
      </c>
      <c r="N331">
        <f t="shared" si="23"/>
        <v>0.32800000000000001</v>
      </c>
    </row>
    <row r="332" spans="7:14" x14ac:dyDescent="0.25">
      <c r="G332">
        <v>329</v>
      </c>
      <c r="H332">
        <f t="shared" si="20"/>
        <v>0.32900000000000001</v>
      </c>
      <c r="I332">
        <f>IF(Price!$AB$12&gt;Price!$AB$11,BETAINV(H332,Price!$AB$19,Price!$AB$20,Price!$AB$11,Price!$AB$12),Price!$AB$11)</f>
        <v>5.1033752540096966</v>
      </c>
      <c r="J332">
        <f>IF(Yield!$AB$12&gt;Yield!$AB$11,BETAINV(H332,Yield!$AB$19,Yield!$AB$20,Yield!$AB$11,Yield!$AB$12),Yield!$AB$11)</f>
        <v>46.767413483867401</v>
      </c>
      <c r="K332">
        <f>IF(Costs!$AB$12&gt;Costs!$AB$11,BETAINV(H332,Costs!$AB$19,Costs!$AB$20,Costs!$AB$11,Costs!$AB$12),Costs!$AB$11)</f>
        <v>142.3691410028724</v>
      </c>
      <c r="L332">
        <f t="shared" si="21"/>
        <v>96.302519664735911</v>
      </c>
      <c r="M332">
        <f t="shared" si="22"/>
        <v>-11.857480335264086</v>
      </c>
      <c r="N332">
        <f t="shared" si="23"/>
        <v>0.32900000000000001</v>
      </c>
    </row>
    <row r="333" spans="7:14" x14ac:dyDescent="0.25">
      <c r="G333">
        <v>330</v>
      </c>
      <c r="H333">
        <f t="shared" si="20"/>
        <v>0.33</v>
      </c>
      <c r="I333">
        <f>IF(Price!$AB$12&gt;Price!$AB$11,BETAINV(H333,Price!$AB$19,Price!$AB$20,Price!$AB$11,Price!$AB$12),Price!$AB$11)</f>
        <v>5.104839775056683</v>
      </c>
      <c r="J333">
        <f>IF(Yield!$AB$12&gt;Yield!$AB$11,BETAINV(H333,Yield!$AB$19,Yield!$AB$20,Yield!$AB$11,Yield!$AB$12),Yield!$AB$11)</f>
        <v>46.79315221866063</v>
      </c>
      <c r="K333">
        <f>IF(Costs!$AB$12&gt;Costs!$AB$11,BETAINV(H333,Costs!$AB$19,Costs!$AB$20,Costs!$AB$11,Costs!$AB$12),Costs!$AB$11)</f>
        <v>142.37358643317705</v>
      </c>
      <c r="L333">
        <f t="shared" si="21"/>
        <v>96.497958212923606</v>
      </c>
      <c r="M333">
        <f t="shared" si="22"/>
        <v>-11.66204178707639</v>
      </c>
      <c r="N333">
        <f t="shared" si="23"/>
        <v>0.33</v>
      </c>
    </row>
    <row r="334" spans="7:14" x14ac:dyDescent="0.25">
      <c r="G334">
        <v>331</v>
      </c>
      <c r="H334">
        <f t="shared" si="20"/>
        <v>0.33100000000000002</v>
      </c>
      <c r="I334">
        <f>IF(Price!$AB$12&gt;Price!$AB$11,BETAINV(H334,Price!$AB$19,Price!$AB$20,Price!$AB$11,Price!$AB$12),Price!$AB$11)</f>
        <v>5.1063021985262322</v>
      </c>
      <c r="J334">
        <f>IF(Yield!$AB$12&gt;Yield!$AB$11,BETAINV(H334,Yield!$AB$19,Yield!$AB$20,Yield!$AB$11,Yield!$AB$12),Yield!$AB$11)</f>
        <v>46.818840829284397</v>
      </c>
      <c r="K334">
        <f>IF(Costs!$AB$12&gt;Costs!$AB$11,BETAINV(H334,Costs!$AB$19,Costs!$AB$20,Costs!$AB$11,Costs!$AB$12),Costs!$AB$11)</f>
        <v>142.37803055967061</v>
      </c>
      <c r="L334">
        <f t="shared" si="21"/>
        <v>96.693119299354038</v>
      </c>
      <c r="M334">
        <f t="shared" si="22"/>
        <v>-11.466880700645959</v>
      </c>
      <c r="N334">
        <f t="shared" si="23"/>
        <v>0.33100000000000002</v>
      </c>
    </row>
    <row r="335" spans="7:14" x14ac:dyDescent="0.25">
      <c r="G335">
        <v>332</v>
      </c>
      <c r="H335">
        <f t="shared" si="20"/>
        <v>0.33200000000000002</v>
      </c>
      <c r="I335">
        <f>IF(Price!$AB$12&gt;Price!$AB$11,BETAINV(H335,Price!$AB$19,Price!$AB$20,Price!$AB$11,Price!$AB$12),Price!$AB$11)</f>
        <v>5.107762538434363</v>
      </c>
      <c r="J335">
        <f>IF(Yield!$AB$12&gt;Yield!$AB$11,BETAINV(H335,Yield!$AB$19,Yield!$AB$20,Yield!$AB$11,Yield!$AB$12),Yield!$AB$11)</f>
        <v>46.844479597925705</v>
      </c>
      <c r="K335">
        <f>IF(Costs!$AB$12&gt;Costs!$AB$11,BETAINV(H335,Costs!$AB$19,Costs!$AB$20,Costs!$AB$11,Costs!$AB$12),Costs!$AB$11)</f>
        <v>142.38247340879718</v>
      </c>
      <c r="L335">
        <f t="shared" si="21"/>
        <v>96.888004613940552</v>
      </c>
      <c r="M335">
        <f t="shared" si="22"/>
        <v>-11.271995386059444</v>
      </c>
      <c r="N335">
        <f t="shared" si="23"/>
        <v>0.33200000000000002</v>
      </c>
    </row>
    <row r="336" spans="7:14" x14ac:dyDescent="0.25">
      <c r="G336">
        <v>333</v>
      </c>
      <c r="H336">
        <f t="shared" si="20"/>
        <v>0.33300000000000002</v>
      </c>
      <c r="I336">
        <f>IF(Price!$AB$12&gt;Price!$AB$11,BETAINV(H336,Price!$AB$19,Price!$AB$20,Price!$AB$11,Price!$AB$12),Price!$AB$11)</f>
        <v>5.1092208086926778</v>
      </c>
      <c r="J336">
        <f>IF(Yield!$AB$12&gt;Yield!$AB$11,BETAINV(H336,Yield!$AB$19,Yield!$AB$20,Yield!$AB$11,Yield!$AB$12),Yield!$AB$11)</f>
        <v>46.870068804497635</v>
      </c>
      <c r="K336">
        <f>IF(Costs!$AB$12&gt;Costs!$AB$11,BETAINV(H336,Costs!$AB$19,Costs!$AB$20,Costs!$AB$11,Costs!$AB$12),Costs!$AB$11)</f>
        <v>142.38691500688003</v>
      </c>
      <c r="L336">
        <f t="shared" si="21"/>
        <v>97.082615833916833</v>
      </c>
      <c r="M336">
        <f t="shared" si="22"/>
        <v>-11.077384166083164</v>
      </c>
      <c r="N336">
        <f t="shared" si="23"/>
        <v>0.33300000000000002</v>
      </c>
    </row>
    <row r="337" spans="7:14" x14ac:dyDescent="0.25">
      <c r="G337">
        <v>334</v>
      </c>
      <c r="H337">
        <f t="shared" si="20"/>
        <v>0.33400000000000002</v>
      </c>
      <c r="I337">
        <f>IF(Price!$AB$12&gt;Price!$AB$11,BETAINV(H337,Price!$AB$19,Price!$AB$20,Price!$AB$11,Price!$AB$12),Price!$AB$11)</f>
        <v>5.1106770231095924</v>
      </c>
      <c r="J337">
        <f>IF(Yield!$AB$12&gt;Yield!$AB$11,BETAINV(H337,Yield!$AB$19,Yield!$AB$20,Yield!$AB$11,Yield!$AB$12),Yield!$AB$11)</f>
        <v>46.895608726665245</v>
      </c>
      <c r="K337">
        <f>IF(Costs!$AB$12&gt;Costs!$AB$11,BETAINV(H337,Costs!$AB$19,Costs!$AB$20,Costs!$AB$11,Costs!$AB$12),Costs!$AB$11)</f>
        <v>142.39135538012312</v>
      </c>
      <c r="L337">
        <f t="shared" si="21"/>
        <v>97.276954623982647</v>
      </c>
      <c r="M337">
        <f t="shared" si="22"/>
        <v>-10.88304537601735</v>
      </c>
      <c r="N337">
        <f t="shared" si="23"/>
        <v>0.33400000000000002</v>
      </c>
    </row>
    <row r="338" spans="7:14" x14ac:dyDescent="0.25">
      <c r="G338">
        <v>335</v>
      </c>
      <c r="H338">
        <f t="shared" si="20"/>
        <v>0.33500000000000002</v>
      </c>
      <c r="I338">
        <f>IF(Price!$AB$12&gt;Price!$AB$11,BETAINV(H338,Price!$AB$19,Price!$AB$20,Price!$AB$11,Price!$AB$12),Price!$AB$11)</f>
        <v>5.1121311953915587</v>
      </c>
      <c r="J338">
        <f>IF(Yield!$AB$12&gt;Yield!$AB$11,BETAINV(H338,Yield!$AB$19,Yield!$AB$20,Yield!$AB$11,Yield!$AB$12),Yield!$AB$11)</f>
        <v>46.921099639871059</v>
      </c>
      <c r="K338">
        <f>IF(Costs!$AB$12&gt;Costs!$AB$11,BETAINV(H338,Costs!$AB$19,Costs!$AB$20,Costs!$AB$11,Costs!$AB$12),Costs!$AB$11)</f>
        <v>142.39579455461299</v>
      </c>
      <c r="L338">
        <f t="shared" si="21"/>
        <v>97.471022636447486</v>
      </c>
      <c r="M338">
        <f t="shared" si="22"/>
        <v>-10.68897736355251</v>
      </c>
      <c r="N338">
        <f t="shared" si="23"/>
        <v>0.33500000000000002</v>
      </c>
    </row>
    <row r="339" spans="7:14" x14ac:dyDescent="0.25">
      <c r="G339">
        <v>336</v>
      </c>
      <c r="H339">
        <f t="shared" si="20"/>
        <v>0.33600000000000002</v>
      </c>
      <c r="I339">
        <f>IF(Price!$AB$12&gt;Price!$AB$11,BETAINV(H339,Price!$AB$19,Price!$AB$20,Price!$AB$11,Price!$AB$12),Price!$AB$11)</f>
        <v>5.1135833391442631</v>
      </c>
      <c r="J339">
        <f>IF(Yield!$AB$12&gt;Yield!$AB$11,BETAINV(H339,Yield!$AB$19,Yield!$AB$20,Yield!$AB$11,Yield!$AB$12),Yield!$AB$11)</f>
        <v>46.94654181736027</v>
      </c>
      <c r="K339">
        <f>IF(Costs!$AB$12&gt;Costs!$AB$11,BETAINV(H339,Costs!$AB$19,Costs!$AB$20,Costs!$AB$11,Costs!$AB$12),Costs!$AB$11)</f>
        <v>142.4002325563205</v>
      </c>
      <c r="L339">
        <f t="shared" si="21"/>
        <v>97.664821511372395</v>
      </c>
      <c r="M339">
        <f t="shared" si="22"/>
        <v>-10.495178488627602</v>
      </c>
      <c r="N339">
        <f t="shared" si="23"/>
        <v>0.33600000000000002</v>
      </c>
    </row>
    <row r="340" spans="7:14" x14ac:dyDescent="0.25">
      <c r="G340">
        <v>337</v>
      </c>
      <c r="H340">
        <f t="shared" si="20"/>
        <v>0.33700000000000002</v>
      </c>
      <c r="I340">
        <f>IF(Price!$AB$12&gt;Price!$AB$11,BETAINV(H340,Price!$AB$19,Price!$AB$20,Price!$AB$11,Price!$AB$12),Price!$AB$11)</f>
        <v>5.1150334678738147</v>
      </c>
      <c r="J340">
        <f>IF(Yield!$AB$12&gt;Yield!$AB$11,BETAINV(H340,Yield!$AB$19,Yield!$AB$20,Yield!$AB$11,Yield!$AB$12),Yield!$AB$11)</f>
        <v>46.971935530205485</v>
      </c>
      <c r="K340">
        <f>IF(Costs!$AB$12&gt;Costs!$AB$11,BETAINV(H340,Costs!$AB$19,Costs!$AB$20,Costs!$AB$11,Costs!$AB$12),Costs!$AB$11)</f>
        <v>142.40466941110245</v>
      </c>
      <c r="L340">
        <f t="shared" si="21"/>
        <v>97.858352876709773</v>
      </c>
      <c r="M340">
        <f t="shared" si="22"/>
        <v>-10.301647123290223</v>
      </c>
      <c r="N340">
        <f t="shared" si="23"/>
        <v>0.33700000000000002</v>
      </c>
    </row>
    <row r="341" spans="7:14" x14ac:dyDescent="0.25">
      <c r="G341">
        <v>338</v>
      </c>
      <c r="H341">
        <f t="shared" si="20"/>
        <v>0.33800000000000002</v>
      </c>
      <c r="I341">
        <f>IF(Price!$AB$12&gt;Price!$AB$11,BETAINV(H341,Price!$AB$19,Price!$AB$20,Price!$AB$11,Price!$AB$12),Price!$AB$11)</f>
        <v>5.1164815949879099</v>
      </c>
      <c r="J341">
        <f>IF(Yield!$AB$12&gt;Yield!$AB$11,BETAINV(H341,Yield!$AB$19,Yield!$AB$20,Yield!$AB$11,Yield!$AB$12),Yield!$AB$11)</f>
        <v>46.997281047331327</v>
      </c>
      <c r="K341">
        <f>IF(Costs!$AB$12&gt;Costs!$AB$11,BETAINV(H341,Costs!$AB$19,Costs!$AB$20,Costs!$AB$11,Costs!$AB$12),Costs!$AB$11)</f>
        <v>142.40910514470332</v>
      </c>
      <c r="L341">
        <f t="shared" si="21"/>
        <v>98.051618348441536</v>
      </c>
      <c r="M341">
        <f t="shared" si="22"/>
        <v>-10.10838165155846</v>
      </c>
      <c r="N341">
        <f t="shared" si="23"/>
        <v>0.33800000000000002</v>
      </c>
    </row>
    <row r="342" spans="7:14" x14ac:dyDescent="0.25">
      <c r="G342">
        <v>339</v>
      </c>
      <c r="H342">
        <f t="shared" si="20"/>
        <v>0.33900000000000002</v>
      </c>
      <c r="I342">
        <f>IF(Price!$AB$12&gt;Price!$AB$11,BETAINV(H342,Price!$AB$19,Price!$AB$20,Price!$AB$11,Price!$AB$12),Price!$AB$11)</f>
        <v>5.1179277337969848</v>
      </c>
      <c r="J342">
        <f>IF(Yield!$AB$12&gt;Yield!$AB$11,BETAINV(H342,Yield!$AB$19,Yield!$AB$20,Yield!$AB$11,Yield!$AB$12),Yield!$AB$11)</f>
        <v>47.022578635538387</v>
      </c>
      <c r="K342">
        <f>IF(Costs!$AB$12&gt;Costs!$AB$11,BETAINV(H342,Costs!$AB$19,Costs!$AB$20,Costs!$AB$11,Costs!$AB$12),Costs!$AB$11)</f>
        <v>142.41353978275703</v>
      </c>
      <c r="L342">
        <f t="shared" si="21"/>
        <v>98.244619530714459</v>
      </c>
      <c r="M342">
        <f t="shared" si="22"/>
        <v>-9.9153804692855374</v>
      </c>
      <c r="N342">
        <f t="shared" si="23"/>
        <v>0.33900000000000002</v>
      </c>
    </row>
    <row r="343" spans="7:14" x14ac:dyDescent="0.25">
      <c r="G343">
        <v>340</v>
      </c>
      <c r="H343">
        <f t="shared" si="20"/>
        <v>0.34</v>
      </c>
      <c r="I343">
        <f>IF(Price!$AB$12&gt;Price!$AB$11,BETAINV(H343,Price!$AB$19,Price!$AB$20,Price!$AB$11,Price!$AB$12),Price!$AB$11)</f>
        <v>5.1193718975153573</v>
      </c>
      <c r="J343">
        <f>IF(Yield!$AB$12&gt;Yield!$AB$11,BETAINV(H343,Yield!$AB$19,Yield!$AB$20,Yield!$AB$11,Yield!$AB$12),Yield!$AB$11)</f>
        <v>47.047828559527126</v>
      </c>
      <c r="K343">
        <f>IF(Costs!$AB$12&gt;Costs!$AB$11,BETAINV(H343,Costs!$AB$19,Costs!$AB$20,Costs!$AB$11,Costs!$AB$12),Costs!$AB$11)</f>
        <v>142.41797335078846</v>
      </c>
      <c r="L343">
        <f t="shared" si="21"/>
        <v>98.43735801597515</v>
      </c>
      <c r="M343">
        <f t="shared" si="22"/>
        <v>-9.7226419840248468</v>
      </c>
      <c r="N343">
        <f t="shared" si="23"/>
        <v>0.34</v>
      </c>
    </row>
    <row r="344" spans="7:14" x14ac:dyDescent="0.25">
      <c r="G344">
        <v>341</v>
      </c>
      <c r="H344">
        <f t="shared" si="20"/>
        <v>0.34100000000000003</v>
      </c>
      <c r="I344">
        <f>IF(Price!$AB$12&gt;Price!$AB$11,BETAINV(H344,Price!$AB$19,Price!$AB$20,Price!$AB$11,Price!$AB$12),Price!$AB$11)</f>
        <v>5.1208140992623425</v>
      </c>
      <c r="J344">
        <f>IF(Yield!$AB$12&gt;Yield!$AB$11,BETAINV(H344,Yield!$AB$19,Yield!$AB$20,Yield!$AB$11,Yield!$AB$12),Yield!$AB$11)</f>
        <v>47.073031081921293</v>
      </c>
      <c r="K344">
        <f>IF(Costs!$AB$12&gt;Costs!$AB$11,BETAINV(H344,Costs!$AB$19,Costs!$AB$20,Costs!$AB$11,Costs!$AB$12),Costs!$AB$11)</f>
        <v>142.42240587421509</v>
      </c>
      <c r="L344">
        <f t="shared" si="21"/>
        <v>98.629835385101956</v>
      </c>
      <c r="M344">
        <f t="shared" si="22"/>
        <v>-9.530164614898041</v>
      </c>
      <c r="N344">
        <f t="shared" si="23"/>
        <v>0.34100000000000003</v>
      </c>
    </row>
    <row r="345" spans="7:14" x14ac:dyDescent="0.25">
      <c r="G345">
        <v>342</v>
      </c>
      <c r="H345">
        <f t="shared" si="20"/>
        <v>0.34200000000000003</v>
      </c>
      <c r="I345">
        <f>IF(Price!$AB$12&gt;Price!$AB$11,BETAINV(H345,Price!$AB$19,Price!$AB$20,Price!$AB$11,Price!$AB$12),Price!$AB$11)</f>
        <v>5.1222543520633623</v>
      </c>
      <c r="J345">
        <f>IF(Yield!$AB$12&gt;Yield!$AB$11,BETAINV(H345,Yield!$AB$19,Yield!$AB$20,Yield!$AB$11,Yield!$AB$12),Yield!$AB$11)</f>
        <v>47.098186463291071</v>
      </c>
      <c r="K345">
        <f>IF(Costs!$AB$12&gt;Costs!$AB$11,BETAINV(H345,Costs!$AB$19,Costs!$AB$20,Costs!$AB$11,Costs!$AB$12),Costs!$AB$11)</f>
        <v>142.42683737834878</v>
      </c>
      <c r="L345">
        <f t="shared" si="21"/>
        <v>98.822053207535646</v>
      </c>
      <c r="M345">
        <f t="shared" si="22"/>
        <v>-9.3379467924643507</v>
      </c>
      <c r="N345">
        <f t="shared" si="23"/>
        <v>0.34200000000000003</v>
      </c>
    </row>
    <row r="346" spans="7:14" x14ac:dyDescent="0.25">
      <c r="G346">
        <v>343</v>
      </c>
      <c r="H346">
        <f t="shared" si="20"/>
        <v>0.34300000000000003</v>
      </c>
      <c r="I346">
        <f>IF(Price!$AB$12&gt;Price!$AB$11,BETAINV(H346,Price!$AB$19,Price!$AB$20,Price!$AB$11,Price!$AB$12),Price!$AB$11)</f>
        <v>5.1236926688510351</v>
      </c>
      <c r="J346">
        <f>IF(Yield!$AB$12&gt;Yield!$AB$11,BETAINV(H346,Yield!$AB$19,Yield!$AB$20,Yield!$AB$11,Yield!$AB$12),Yield!$AB$11)</f>
        <v>47.123294962175862</v>
      </c>
      <c r="K346">
        <f>IF(Costs!$AB$12&gt;Costs!$AB$11,BETAINV(H346,Costs!$AB$19,Costs!$AB$20,Costs!$AB$11,Costs!$AB$12),Costs!$AB$11)</f>
        <v>142.43126788839714</v>
      </c>
      <c r="L346">
        <f t="shared" si="21"/>
        <v>99.014013041408248</v>
      </c>
      <c r="M346">
        <f t="shared" si="22"/>
        <v>-9.1459869585917488</v>
      </c>
      <c r="N346">
        <f t="shared" si="23"/>
        <v>0.34300000000000003</v>
      </c>
    </row>
    <row r="347" spans="7:14" x14ac:dyDescent="0.25">
      <c r="G347">
        <v>344</v>
      </c>
      <c r="H347">
        <f t="shared" si="20"/>
        <v>0.34399999999999997</v>
      </c>
      <c r="I347">
        <f>IF(Price!$AB$12&gt;Price!$AB$11,BETAINV(H347,Price!$AB$19,Price!$AB$20,Price!$AB$11,Price!$AB$12),Price!$AB$11)</f>
        <v>5.1251290624662529</v>
      </c>
      <c r="J347">
        <f>IF(Yield!$AB$12&gt;Yield!$AB$11,BETAINV(H347,Yield!$AB$19,Yield!$AB$20,Yield!$AB$11,Yield!$AB$12),Yield!$AB$11)</f>
        <v>47.148356835106817</v>
      </c>
      <c r="K347">
        <f>IF(Costs!$AB$12&gt;Costs!$AB$11,BETAINV(H347,Costs!$AB$19,Costs!$AB$20,Costs!$AB$11,Costs!$AB$12),Costs!$AB$11)</f>
        <v>142.43569742946536</v>
      </c>
      <c r="L347">
        <f t="shared" si="21"/>
        <v>99.205716433669977</v>
      </c>
      <c r="M347">
        <f t="shared" si="22"/>
        <v>-8.9542835663300195</v>
      </c>
      <c r="N347">
        <f t="shared" si="23"/>
        <v>0.34399999999999997</v>
      </c>
    </row>
    <row r="348" spans="7:14" x14ac:dyDescent="0.25">
      <c r="G348">
        <v>345</v>
      </c>
      <c r="H348">
        <f t="shared" si="20"/>
        <v>0.34499999999999997</v>
      </c>
      <c r="I348">
        <f>IF(Price!$AB$12&gt;Price!$AB$11,BETAINV(H348,Price!$AB$19,Price!$AB$20,Price!$AB$11,Price!$AB$12),Price!$AB$11)</f>
        <v>5.1265635456592449</v>
      </c>
      <c r="J348">
        <f>IF(Yield!$AB$12&gt;Yield!$AB$11,BETAINV(H348,Yield!$AB$19,Yield!$AB$20,Yield!$AB$11,Yield!$AB$12),Yield!$AB$11)</f>
        <v>47.173372336629022</v>
      </c>
      <c r="K348">
        <f>IF(Costs!$AB$12&gt;Costs!$AB$11,BETAINV(H348,Costs!$AB$19,Costs!$AB$20,Costs!$AB$11,Costs!$AB$12),Costs!$AB$11)</f>
        <v>142.44012602655755</v>
      </c>
      <c r="L348">
        <f t="shared" si="21"/>
        <v>99.397164920215062</v>
      </c>
      <c r="M348">
        <f t="shared" si="22"/>
        <v>-8.762835079784935</v>
      </c>
      <c r="N348">
        <f t="shared" si="23"/>
        <v>0.34499999999999997</v>
      </c>
    </row>
    <row r="349" spans="7:14" x14ac:dyDescent="0.25">
      <c r="G349">
        <v>346</v>
      </c>
      <c r="H349">
        <f t="shared" si="20"/>
        <v>0.34599999999999997</v>
      </c>
      <c r="I349">
        <f>IF(Price!$AB$12&gt;Price!$AB$11,BETAINV(H349,Price!$AB$19,Price!$AB$20,Price!$AB$11,Price!$AB$12),Price!$AB$11)</f>
        <v>5.1279961310906224</v>
      </c>
      <c r="J349">
        <f>IF(Yield!$AB$12&gt;Yield!$AB$11,BETAINV(H349,Yield!$AB$19,Yield!$AB$20,Yield!$AB$11,Yield!$AB$12),Yield!$AB$11)</f>
        <v>47.198341719323359</v>
      </c>
      <c r="K349">
        <f>IF(Costs!$AB$12&gt;Costs!$AB$11,BETAINV(H349,Costs!$AB$19,Costs!$AB$20,Costs!$AB$11,Costs!$AB$12),Costs!$AB$11)</f>
        <v>142.44455370457842</v>
      </c>
      <c r="L349">
        <f t="shared" si="21"/>
        <v>99.588360026004864</v>
      </c>
      <c r="M349">
        <f t="shared" si="22"/>
        <v>-8.5716399739951328</v>
      </c>
      <c r="N349">
        <f t="shared" si="23"/>
        <v>0.34599999999999997</v>
      </c>
    </row>
    <row r="350" spans="7:14" x14ac:dyDescent="0.25">
      <c r="G350">
        <v>347</v>
      </c>
      <c r="H350">
        <f t="shared" si="20"/>
        <v>0.34699999999999998</v>
      </c>
      <c r="I350">
        <f>IF(Price!$AB$12&gt;Price!$AB$11,BETAINV(H350,Price!$AB$19,Price!$AB$20,Price!$AB$11,Price!$AB$12),Price!$AB$11)</f>
        <v>5.1294268313324158</v>
      </c>
      <c r="J350">
        <f>IF(Yield!$AB$12&gt;Yield!$AB$11,BETAINV(H350,Yield!$AB$19,Yield!$AB$20,Yield!$AB$11,Yield!$AB$12),Yield!$AB$11)</f>
        <v>47.223265233828151</v>
      </c>
      <c r="K350">
        <f>IF(Costs!$AB$12&gt;Costs!$AB$11,BETAINV(H350,Costs!$AB$19,Costs!$AB$20,Costs!$AB$11,Costs!$AB$12),Costs!$AB$11)</f>
        <v>142.44898048833474</v>
      </c>
      <c r="L350">
        <f t="shared" si="21"/>
        <v>99.779303265190634</v>
      </c>
      <c r="M350">
        <f t="shared" si="22"/>
        <v>-8.3806967348093622</v>
      </c>
      <c r="N350">
        <f t="shared" si="23"/>
        <v>0.34699999999999998</v>
      </c>
    </row>
    <row r="351" spans="7:14" x14ac:dyDescent="0.25">
      <c r="G351">
        <v>348</v>
      </c>
      <c r="H351">
        <f t="shared" si="20"/>
        <v>0.34799999999999998</v>
      </c>
      <c r="I351">
        <f>IF(Price!$AB$12&gt;Price!$AB$11,BETAINV(H351,Price!$AB$19,Price!$AB$20,Price!$AB$11,Price!$AB$12),Price!$AB$11)</f>
        <v>5.1308556588690948</v>
      </c>
      <c r="J351">
        <f>IF(Yield!$AB$12&gt;Yield!$AB$11,BETAINV(H351,Yield!$AB$19,Yield!$AB$20,Yield!$AB$11,Yield!$AB$12),Yield!$AB$11)</f>
        <v>47.248143128860384</v>
      </c>
      <c r="K351">
        <f>IF(Costs!$AB$12&gt;Costs!$AB$11,BETAINV(H351,Costs!$AB$19,Costs!$AB$20,Costs!$AB$11,Costs!$AB$12),Costs!$AB$11)</f>
        <v>142.45340640253693</v>
      </c>
      <c r="L351">
        <f t="shared" si="21"/>
        <v>99.96999614123331</v>
      </c>
      <c r="M351">
        <f t="shared" si="22"/>
        <v>-8.190003858766687</v>
      </c>
      <c r="N351">
        <f t="shared" si="23"/>
        <v>0.34799999999999998</v>
      </c>
    </row>
    <row r="352" spans="7:14" x14ac:dyDescent="0.25">
      <c r="G352">
        <v>349</v>
      </c>
      <c r="H352">
        <f t="shared" si="20"/>
        <v>0.34899999999999998</v>
      </c>
      <c r="I352">
        <f>IF(Price!$AB$12&gt;Price!$AB$11,BETAINV(H352,Price!$AB$19,Price!$AB$20,Price!$AB$11,Price!$AB$12),Price!$AB$11)</f>
        <v>5.132282626098573</v>
      </c>
      <c r="J352">
        <f>IF(Yield!$AB$12&gt;Yield!$AB$11,BETAINV(H352,Yield!$AB$19,Yield!$AB$20,Yield!$AB$11,Yield!$AB$12),Yield!$AB$11)</f>
        <v>47.272975651236777</v>
      </c>
      <c r="K352">
        <f>IF(Costs!$AB$12&gt;Costs!$AB$11,BETAINV(H352,Costs!$AB$19,Costs!$AB$20,Costs!$AB$11,Costs!$AB$12),Costs!$AB$11)</f>
        <v>142.45783147180049</v>
      </c>
      <c r="L352">
        <f t="shared" si="21"/>
        <v>100.16044014702291</v>
      </c>
      <c r="M352">
        <f t="shared" si="22"/>
        <v>-7.9995598529770859</v>
      </c>
      <c r="N352">
        <f t="shared" si="23"/>
        <v>0.34899999999999998</v>
      </c>
    </row>
    <row r="353" spans="7:14" x14ac:dyDescent="0.25">
      <c r="G353">
        <v>350</v>
      </c>
      <c r="H353">
        <f t="shared" si="20"/>
        <v>0.35</v>
      </c>
      <c r="I353">
        <f>IF(Price!$AB$12&gt;Price!$AB$11,BETAINV(H353,Price!$AB$19,Price!$AB$20,Price!$AB$11,Price!$AB$12),Price!$AB$11)</f>
        <v>5.133707745333207</v>
      </c>
      <c r="J353">
        <f>IF(Yield!$AB$12&gt;Yield!$AB$11,BETAINV(H353,Yield!$AB$19,Yield!$AB$20,Yield!$AB$11,Yield!$AB$12),Yield!$AB$11)</f>
        <v>47.297763045894506</v>
      </c>
      <c r="K353">
        <f>IF(Costs!$AB$12&gt;Costs!$AB$11,BETAINV(H353,Costs!$AB$19,Costs!$AB$20,Costs!$AB$11,Costs!$AB$12),Costs!$AB$11)</f>
        <v>142.46225572064753</v>
      </c>
      <c r="L353">
        <f t="shared" si="21"/>
        <v>100.35063676499581</v>
      </c>
      <c r="M353">
        <f t="shared" si="22"/>
        <v>-7.8093632350041844</v>
      </c>
      <c r="N353">
        <f t="shared" si="23"/>
        <v>0.35</v>
      </c>
    </row>
    <row r="354" spans="7:14" x14ac:dyDescent="0.25">
      <c r="G354">
        <v>351</v>
      </c>
      <c r="H354">
        <f t="shared" si="20"/>
        <v>0.35099999999999998</v>
      </c>
      <c r="I354">
        <f>IF(Price!$AB$12&gt;Price!$AB$11,BETAINV(H354,Price!$AB$19,Price!$AB$20,Price!$AB$11,Price!$AB$12),Price!$AB$11)</f>
        <v>5.1351310288007692</v>
      </c>
      <c r="J354">
        <f>IF(Yield!$AB$12&gt;Yield!$AB$11,BETAINV(H354,Yield!$AB$19,Yield!$AB$20,Yield!$AB$11,Yield!$AB$12),Yield!$AB$11)</f>
        <v>47.32250555591159</v>
      </c>
      <c r="K354">
        <f>IF(Costs!$AB$12&gt;Costs!$AB$11,BETAINV(H354,Costs!$AB$19,Costs!$AB$20,Costs!$AB$11,Costs!$AB$12),Costs!$AB$11)</f>
        <v>142.4666791735082</v>
      </c>
      <c r="L354">
        <f t="shared" si="21"/>
        <v>100.54058746725019</v>
      </c>
      <c r="M354">
        <f t="shared" si="22"/>
        <v>-7.6194125327498057</v>
      </c>
      <c r="N354">
        <f t="shared" si="23"/>
        <v>0.35099999999999998</v>
      </c>
    </row>
    <row r="355" spans="7:14" x14ac:dyDescent="0.25">
      <c r="G355">
        <v>352</v>
      </c>
      <c r="H355">
        <f t="shared" si="20"/>
        <v>0.35199999999999998</v>
      </c>
      <c r="I355">
        <f>IF(Price!$AB$12&gt;Price!$AB$11,BETAINV(H355,Price!$AB$19,Price!$AB$20,Price!$AB$11,Price!$AB$12),Price!$AB$11)</f>
        <v>5.1365524886454219</v>
      </c>
      <c r="J355">
        <f>IF(Yield!$AB$12&gt;Yield!$AB$11,BETAINV(H355,Yield!$AB$19,Yield!$AB$20,Yield!$AB$11,Yield!$AB$12),Yield!$AB$11)</f>
        <v>47.347203422527123</v>
      </c>
      <c r="K355">
        <f>IF(Costs!$AB$12&gt;Costs!$AB$11,BETAINV(H355,Costs!$AB$19,Costs!$AB$20,Costs!$AB$11,Costs!$AB$12),Costs!$AB$11)</f>
        <v>142.47110185472212</v>
      </c>
      <c r="L355">
        <f t="shared" si="21"/>
        <v>100.73029371566062</v>
      </c>
      <c r="M355">
        <f t="shared" si="22"/>
        <v>-7.4297062843393746</v>
      </c>
      <c r="N355">
        <f t="shared" si="23"/>
        <v>0.35199999999999998</v>
      </c>
    </row>
    <row r="356" spans="7:14" x14ac:dyDescent="0.25">
      <c r="G356">
        <v>353</v>
      </c>
      <c r="H356">
        <f t="shared" si="20"/>
        <v>0.35299999999999998</v>
      </c>
      <c r="I356">
        <f>IF(Price!$AB$12&gt;Price!$AB$11,BETAINV(H356,Price!$AB$19,Price!$AB$20,Price!$AB$11,Price!$AB$12),Price!$AB$11)</f>
        <v>5.1379721369286724</v>
      </c>
      <c r="J356">
        <f>IF(Yield!$AB$12&gt;Yield!$AB$11,BETAINV(H356,Yield!$AB$19,Yield!$AB$20,Yield!$AB$11,Yield!$AB$12),Yield!$AB$11)</f>
        <v>47.371856885161158</v>
      </c>
      <c r="K356">
        <f>IF(Costs!$AB$12&gt;Costs!$AB$11,BETAINV(H356,Costs!$AB$19,Costs!$AB$20,Costs!$AB$11,Costs!$AB$12),Costs!$AB$11)</f>
        <v>142.47552378853993</v>
      </c>
      <c r="L356">
        <f t="shared" si="21"/>
        <v>100.9197569619908</v>
      </c>
      <c r="M356">
        <f t="shared" si="22"/>
        <v>-7.2402430380091971</v>
      </c>
      <c r="N356">
        <f t="shared" si="23"/>
        <v>0.35299999999999998</v>
      </c>
    </row>
    <row r="357" spans="7:14" x14ac:dyDescent="0.25">
      <c r="G357">
        <v>354</v>
      </c>
      <c r="H357">
        <f t="shared" si="20"/>
        <v>0.35399999999999998</v>
      </c>
      <c r="I357">
        <f>IF(Price!$AB$12&gt;Price!$AB$11,BETAINV(H357,Price!$AB$19,Price!$AB$20,Price!$AB$11,Price!$AB$12),Price!$AB$11)</f>
        <v>5.1393899856303111</v>
      </c>
      <c r="J357">
        <f>IF(Yield!$AB$12&gt;Yield!$AB$11,BETAINV(H357,Yield!$AB$19,Yield!$AB$20,Yield!$AB$11,Yield!$AB$12),Yield!$AB$11)</f>
        <v>47.396466181434334</v>
      </c>
      <c r="K357">
        <f>IF(Costs!$AB$12&gt;Costs!$AB$11,BETAINV(H357,Costs!$AB$19,Costs!$AB$20,Costs!$AB$11,Costs!$AB$12),Costs!$AB$11)</f>
        <v>142.47994499912457</v>
      </c>
      <c r="L357">
        <f t="shared" si="21"/>
        <v>101.10897864800475</v>
      </c>
      <c r="M357">
        <f t="shared" si="22"/>
        <v>-7.0510213519952458</v>
      </c>
      <c r="N357">
        <f t="shared" si="23"/>
        <v>0.35399999999999998</v>
      </c>
    </row>
    <row r="358" spans="7:14" x14ac:dyDescent="0.25">
      <c r="G358">
        <v>355</v>
      </c>
      <c r="H358">
        <f t="shared" si="20"/>
        <v>0.35499999999999998</v>
      </c>
      <c r="I358">
        <f>IF(Price!$AB$12&gt;Price!$AB$11,BETAINV(H358,Price!$AB$19,Price!$AB$20,Price!$AB$11,Price!$AB$12),Price!$AB$11)</f>
        <v>5.1408060466493506</v>
      </c>
      <c r="J358">
        <f>IF(Yield!$AB$12&gt;Yield!$AB$11,BETAINV(H358,Yield!$AB$19,Yield!$AB$20,Yield!$AB$11,Yield!$AB$12),Yield!$AB$11)</f>
        <v>47.421031547187255</v>
      </c>
      <c r="K358">
        <f>IF(Costs!$AB$12&gt;Costs!$AB$11,BETAINV(H358,Costs!$AB$19,Costs!$AB$20,Costs!$AB$11,Costs!$AB$12),Costs!$AB$11)</f>
        <v>142.48436551055281</v>
      </c>
      <c r="L358">
        <f t="shared" si="21"/>
        <v>101.29796020557706</v>
      </c>
      <c r="M358">
        <f t="shared" si="22"/>
        <v>-6.862039794422941</v>
      </c>
      <c r="N358">
        <f t="shared" si="23"/>
        <v>0.35499999999999998</v>
      </c>
    </row>
    <row r="359" spans="7:14" x14ac:dyDescent="0.25">
      <c r="G359">
        <v>356</v>
      </c>
      <c r="H359">
        <f t="shared" si="20"/>
        <v>0.35599999999999998</v>
      </c>
      <c r="I359">
        <f>IF(Price!$AB$12&gt;Price!$AB$11,BETAINV(H359,Price!$AB$19,Price!$AB$20,Price!$AB$11,Price!$AB$12),Price!$AB$11)</f>
        <v>5.1422203318049355</v>
      </c>
      <c r="J359">
        <f>IF(Yield!$AB$12&gt;Yield!$AB$11,BETAINV(H359,Yield!$AB$19,Yield!$AB$20,Yield!$AB$11,Yield!$AB$12),Yield!$AB$11)</f>
        <v>47.445553216499604</v>
      </c>
      <c r="K359">
        <f>IF(Costs!$AB$12&gt;Costs!$AB$11,BETAINV(H359,Costs!$AB$19,Costs!$AB$20,Costs!$AB$11,Costs!$AB$12),Costs!$AB$11)</f>
        <v>142.48878534681648</v>
      </c>
      <c r="L359">
        <f t="shared" si="21"/>
        <v>101.48670305680085</v>
      </c>
      <c r="M359">
        <f t="shared" si="22"/>
        <v>-6.6732969431991478</v>
      </c>
      <c r="N359">
        <f t="shared" si="23"/>
        <v>0.35599999999999998</v>
      </c>
    </row>
    <row r="360" spans="7:14" x14ac:dyDescent="0.25">
      <c r="G360">
        <v>357</v>
      </c>
      <c r="H360">
        <f t="shared" si="20"/>
        <v>0.35699999999999998</v>
      </c>
      <c r="I360">
        <f>IF(Price!$AB$12&gt;Price!$AB$11,BETAINV(H360,Price!$AB$19,Price!$AB$20,Price!$AB$11,Price!$AB$12),Price!$AB$11)</f>
        <v>5.143632852837257</v>
      </c>
      <c r="J360">
        <f>IF(Yield!$AB$12&gt;Yield!$AB$11,BETAINV(H360,Yield!$AB$19,Yield!$AB$20,Yield!$AB$11,Yield!$AB$12),Yield!$AB$11)</f>
        <v>47.470031421709045</v>
      </c>
      <c r="K360">
        <f>IF(Costs!$AB$12&gt;Costs!$AB$11,BETAINV(H360,Costs!$AB$19,Costs!$AB$20,Costs!$AB$11,Costs!$AB$12),Costs!$AB$11)</f>
        <v>142.49320453182409</v>
      </c>
      <c r="L360">
        <f t="shared" si="21"/>
        <v>101.67520861409542</v>
      </c>
      <c r="M360">
        <f t="shared" si="22"/>
        <v>-6.4847913859045718</v>
      </c>
      <c r="N360">
        <f t="shared" si="23"/>
        <v>0.35699999999999998</v>
      </c>
    </row>
    <row r="361" spans="7:14" x14ac:dyDescent="0.25">
      <c r="G361">
        <v>358</v>
      </c>
      <c r="H361">
        <f t="shared" si="20"/>
        <v>0.35799999999999998</v>
      </c>
      <c r="I361">
        <f>IF(Price!$AB$12&gt;Price!$AB$11,BETAINV(H361,Price!$AB$19,Price!$AB$20,Price!$AB$11,Price!$AB$12),Price!$AB$11)</f>
        <v>5.1450436214084405</v>
      </c>
      <c r="J361">
        <f>IF(Yield!$AB$12&gt;Yield!$AB$11,BETAINV(H361,Yield!$AB$19,Yield!$AB$20,Yield!$AB$11,Yield!$AB$12),Yield!$AB$11)</f>
        <v>47.494466393429775</v>
      </c>
      <c r="K361">
        <f>IF(Costs!$AB$12&gt;Costs!$AB$11,BETAINV(H361,Costs!$AB$19,Costs!$AB$20,Costs!$AB$11,Costs!$AB$12),Costs!$AB$11)</f>
        <v>142.49762308940197</v>
      </c>
      <c r="L361">
        <f t="shared" si="21"/>
        <v>101.86347828031143</v>
      </c>
      <c r="M361">
        <f t="shared" si="22"/>
        <v>-6.2965217196885703</v>
      </c>
      <c r="N361">
        <f t="shared" si="23"/>
        <v>0.35799999999999998</v>
      </c>
    </row>
    <row r="362" spans="7:14" x14ac:dyDescent="0.25">
      <c r="G362">
        <v>359</v>
      </c>
      <c r="H362">
        <f t="shared" si="20"/>
        <v>0.35899999999999999</v>
      </c>
      <c r="I362">
        <f>IF(Price!$AB$12&gt;Price!$AB$11,BETAINV(H362,Price!$AB$19,Price!$AB$20,Price!$AB$11,Price!$AB$12),Price!$AB$11)</f>
        <v>5.1464526491034404</v>
      </c>
      <c r="J362">
        <f>IF(Yield!$AB$12&gt;Yield!$AB$11,BETAINV(H362,Yield!$AB$19,Yield!$AB$20,Yield!$AB$11,Yield!$AB$12),Yield!$AB$11)</f>
        <v>47.518858360570945</v>
      </c>
      <c r="K362">
        <f>IF(Costs!$AB$12&gt;Costs!$AB$11,BETAINV(H362,Costs!$AB$19,Costs!$AB$20,Costs!$AB$11,Costs!$AB$12),Costs!$AB$11)</f>
        <v>142.50204104329572</v>
      </c>
      <c r="L362">
        <f t="shared" si="21"/>
        <v>102.05151344883578</v>
      </c>
      <c r="M362">
        <f t="shared" si="22"/>
        <v>-6.1084865511642192</v>
      </c>
      <c r="N362">
        <f t="shared" si="23"/>
        <v>0.35899999999999999</v>
      </c>
    </row>
    <row r="363" spans="7:14" x14ac:dyDescent="0.25">
      <c r="G363">
        <v>360</v>
      </c>
      <c r="H363">
        <f t="shared" si="20"/>
        <v>0.36</v>
      </c>
      <c r="I363">
        <f>IF(Price!$AB$12&gt;Price!$AB$11,BETAINV(H363,Price!$AB$19,Price!$AB$20,Price!$AB$11,Price!$AB$12),Price!$AB$11)</f>
        <v>5.1478599474309021</v>
      </c>
      <c r="J363">
        <f>IF(Yield!$AB$12&gt;Yield!$AB$11,BETAINV(H363,Yield!$AB$19,Yield!$AB$20,Yield!$AB$11,Yield!$AB$12),Yield!$AB$11)</f>
        <v>47.543207550354786</v>
      </c>
      <c r="K363">
        <f>IF(Costs!$AB$12&gt;Costs!$AB$11,BETAINV(H363,Costs!$AB$19,Costs!$AB$20,Costs!$AB$11,Costs!$AB$12),Costs!$AB$11)</f>
        <v>142.50645841717156</v>
      </c>
      <c r="L363">
        <f t="shared" si="21"/>
        <v>102.23931550369431</v>
      </c>
      <c r="M363">
        <f t="shared" si="22"/>
        <v>-5.9206844963056824</v>
      </c>
      <c r="N363">
        <f t="shared" si="23"/>
        <v>0.36</v>
      </c>
    </row>
    <row r="364" spans="7:14" x14ac:dyDescent="0.25">
      <c r="G364">
        <v>361</v>
      </c>
      <c r="H364">
        <f t="shared" si="20"/>
        <v>0.36099999999999999</v>
      </c>
      <c r="I364">
        <f>IF(Price!$AB$12&gt;Price!$AB$11,BETAINV(H364,Price!$AB$19,Price!$AB$20,Price!$AB$11,Price!$AB$12),Price!$AB$11)</f>
        <v>5.1492655278240314</v>
      </c>
      <c r="J364">
        <f>IF(Yield!$AB$12&gt;Yield!$AB$11,BETAINV(H364,Yield!$AB$19,Yield!$AB$20,Yield!$AB$11,Yield!$AB$12),Yield!$AB$11)</f>
        <v>47.567514188334492</v>
      </c>
      <c r="K364">
        <f>IF(Costs!$AB$12&gt;Costs!$AB$11,BETAINV(H364,Costs!$AB$19,Costs!$AB$20,Costs!$AB$11,Costs!$AB$12),Costs!$AB$11)</f>
        <v>142.5108752346176</v>
      </c>
      <c r="L364">
        <f t="shared" si="21"/>
        <v>102.42688581965371</v>
      </c>
      <c r="M364">
        <f t="shared" si="22"/>
        <v>-5.7331141803462913</v>
      </c>
      <c r="N364">
        <f t="shared" si="23"/>
        <v>0.36099999999999999</v>
      </c>
    </row>
    <row r="365" spans="7:14" x14ac:dyDescent="0.25">
      <c r="G365">
        <v>362</v>
      </c>
      <c r="H365">
        <f t="shared" si="20"/>
        <v>0.36199999999999999</v>
      </c>
      <c r="I365">
        <f>IF(Price!$AB$12&gt;Price!$AB$11,BETAINV(H365,Price!$AB$19,Price!$AB$20,Price!$AB$11,Price!$AB$12),Price!$AB$11)</f>
        <v>5.1506694016414416</v>
      </c>
      <c r="J365">
        <f>IF(Yield!$AB$12&gt;Yield!$AB$11,BETAINV(H365,Yield!$AB$19,Yield!$AB$20,Yield!$AB$11,Yield!$AB$12),Yield!$AB$11)</f>
        <v>47.591778498411884</v>
      </c>
      <c r="K365">
        <f>IF(Costs!$AB$12&gt;Costs!$AB$11,BETAINV(H365,Costs!$AB$19,Costs!$AB$20,Costs!$AB$11,Costs!$AB$12),Costs!$AB$11)</f>
        <v>142.51529151914522</v>
      </c>
      <c r="L365">
        <f t="shared" si="21"/>
        <v>102.61422576232195</v>
      </c>
      <c r="M365">
        <f t="shared" si="22"/>
        <v>-5.5457742376780459</v>
      </c>
      <c r="N365">
        <f t="shared" si="23"/>
        <v>0.36199999999999999</v>
      </c>
    </row>
    <row r="366" spans="7:14" x14ac:dyDescent="0.25">
      <c r="G366">
        <v>363</v>
      </c>
      <c r="H366">
        <f t="shared" si="20"/>
        <v>0.36299999999999999</v>
      </c>
      <c r="I366">
        <f>IF(Price!$AB$12&gt;Price!$AB$11,BETAINV(H366,Price!$AB$19,Price!$AB$20,Price!$AB$11,Price!$AB$12),Price!$AB$11)</f>
        <v>5.1520715801679975</v>
      </c>
      <c r="J366">
        <f>IF(Yield!$AB$12&gt;Yield!$AB$11,BETAINV(H366,Yield!$AB$19,Yield!$AB$20,Yield!$AB$11,Yield!$AB$12),Yield!$AB$11)</f>
        <v>47.616000702854834</v>
      </c>
      <c r="K366">
        <f>IF(Costs!$AB$12&gt;Costs!$AB$11,BETAINV(H366,Costs!$AB$19,Costs!$AB$20,Costs!$AB$11,Costs!$AB$12),Costs!$AB$11)</f>
        <v>142.51970729419034</v>
      </c>
      <c r="L366">
        <f t="shared" si="21"/>
        <v>102.80133668824743</v>
      </c>
      <c r="M366">
        <f t="shared" si="22"/>
        <v>-5.3586633117525651</v>
      </c>
      <c r="N366">
        <f t="shared" si="23"/>
        <v>0.36299999999999999</v>
      </c>
    </row>
    <row r="367" spans="7:14" x14ac:dyDescent="0.25">
      <c r="G367">
        <v>364</v>
      </c>
      <c r="H367">
        <f t="shared" si="20"/>
        <v>0.36399999999999999</v>
      </c>
      <c r="I367">
        <f>IF(Price!$AB$12&gt;Price!$AB$11,BETAINV(H367,Price!$AB$19,Price!$AB$20,Price!$AB$11,Price!$AB$12),Price!$AB$11)</f>
        <v>5.1534720746156415</v>
      </c>
      <c r="J367">
        <f>IF(Yield!$AB$12&gt;Yield!$AB$11,BETAINV(H367,Yield!$AB$19,Yield!$AB$20,Yield!$AB$11,Yield!$AB$12),Yield!$AB$11)</f>
        <v>47.640181022314508</v>
      </c>
      <c r="K367">
        <f>IF(Costs!$AB$12&gt;Costs!$AB$11,BETAINV(H367,Costs!$AB$19,Costs!$AB$20,Costs!$AB$11,Costs!$AB$12),Costs!$AB$11)</f>
        <v>142.52412258311469</v>
      </c>
      <c r="L367">
        <f t="shared" si="21"/>
        <v>102.98821994501716</v>
      </c>
      <c r="M367">
        <f t="shared" si="22"/>
        <v>-5.1717800549828326</v>
      </c>
      <c r="N367">
        <f t="shared" si="23"/>
        <v>0.36399999999999999</v>
      </c>
    </row>
    <row r="368" spans="7:14" x14ac:dyDescent="0.25">
      <c r="G368">
        <v>365</v>
      </c>
      <c r="H368">
        <f t="shared" si="20"/>
        <v>0.36499999999999999</v>
      </c>
      <c r="I368">
        <f>IF(Price!$AB$12&gt;Price!$AB$11,BETAINV(H368,Price!$AB$19,Price!$AB$20,Price!$AB$11,Price!$AB$12),Price!$AB$11)</f>
        <v>5.1548708961242147</v>
      </c>
      <c r="J368">
        <f>IF(Yield!$AB$12&gt;Yield!$AB$11,BETAINV(H368,Yield!$AB$19,Yield!$AB$20,Yield!$AB$11,Yield!$AB$12),Yield!$AB$11)</f>
        <v>47.6643196758423</v>
      </c>
      <c r="K368">
        <f>IF(Costs!$AB$12&gt;Costs!$AB$11,BETAINV(H368,Costs!$AB$19,Costs!$AB$20,Costs!$AB$11,Costs!$AB$12),Costs!$AB$11)</f>
        <v>142.52853740920708</v>
      </c>
      <c r="L368">
        <f t="shared" si="21"/>
        <v>103.17487687135315</v>
      </c>
      <c r="M368">
        <f t="shared" si="22"/>
        <v>-4.9851231286468476</v>
      </c>
      <c r="N368">
        <f t="shared" si="23"/>
        <v>0.36499999999999999</v>
      </c>
    </row>
    <row r="369" spans="7:14" x14ac:dyDescent="0.25">
      <c r="G369">
        <v>366</v>
      </c>
      <c r="H369">
        <f t="shared" si="20"/>
        <v>0.36599999999999999</v>
      </c>
      <c r="I369">
        <f>IF(Price!$AB$12&gt;Price!$AB$11,BETAINV(H369,Price!$AB$19,Price!$AB$20,Price!$AB$11,Price!$AB$12),Price!$AB$11)</f>
        <v>5.1562680557622675</v>
      </c>
      <c r="J369">
        <f>IF(Yield!$AB$12&gt;Yield!$AB$11,BETAINV(H369,Yield!$AB$19,Yield!$AB$20,Yield!$AB$11,Yield!$AB$12),Yield!$AB$11)</f>
        <v>47.68841688090663</v>
      </c>
      <c r="K369">
        <f>IF(Costs!$AB$12&gt;Costs!$AB$11,BETAINV(H369,Costs!$AB$19,Costs!$AB$20,Costs!$AB$11,Costs!$AB$12),Costs!$AB$11)</f>
        <v>142.53295179568471</v>
      </c>
      <c r="L369">
        <f t="shared" si="21"/>
        <v>103.36130879720821</v>
      </c>
      <c r="M369">
        <f t="shared" si="22"/>
        <v>-4.7986912027917867</v>
      </c>
      <c r="N369">
        <f t="shared" si="23"/>
        <v>0.36599999999999999</v>
      </c>
    </row>
    <row r="370" spans="7:14" x14ac:dyDescent="0.25">
      <c r="G370">
        <v>367</v>
      </c>
      <c r="H370">
        <f t="shared" si="20"/>
        <v>0.36699999999999999</v>
      </c>
      <c r="I370">
        <f>IF(Price!$AB$12&gt;Price!$AB$11,BETAINV(H370,Price!$AB$19,Price!$AB$20,Price!$AB$11,Price!$AB$12),Price!$AB$11)</f>
        <v>5.1576635645278568</v>
      </c>
      <c r="J370">
        <f>IF(Yield!$AB$12&gt;Yield!$AB$11,BETAINV(H370,Yield!$AB$19,Yield!$AB$20,Yield!$AB$11,Yield!$AB$12),Yield!$AB$11)</f>
        <v>47.712472853409515</v>
      </c>
      <c r="K370">
        <f>IF(Costs!$AB$12&gt;Costs!$AB$11,BETAINV(H370,Costs!$AB$19,Costs!$AB$20,Costs!$AB$11,Costs!$AB$12),Costs!$AB$11)</f>
        <v>142.5373657656944</v>
      </c>
      <c r="L370">
        <f t="shared" si="21"/>
        <v>103.54751704386032</v>
      </c>
      <c r="M370">
        <f t="shared" si="22"/>
        <v>-4.6124829561396723</v>
      </c>
      <c r="N370">
        <f t="shared" si="23"/>
        <v>0.36699999999999999</v>
      </c>
    </row>
    <row r="371" spans="7:14" x14ac:dyDescent="0.25">
      <c r="G371">
        <v>368</v>
      </c>
      <c r="H371">
        <f t="shared" si="20"/>
        <v>0.36799999999999999</v>
      </c>
      <c r="I371">
        <f>IF(Price!$AB$12&gt;Price!$AB$11,BETAINV(H371,Price!$AB$19,Price!$AB$20,Price!$AB$11,Price!$AB$12),Price!$AB$11)</f>
        <v>5.1590574333493384</v>
      </c>
      <c r="J371">
        <f>IF(Yield!$AB$12&gt;Yield!$AB$11,BETAINV(H371,Yield!$AB$19,Yield!$AB$20,Yield!$AB$11,Yield!$AB$12),Yield!$AB$11)</f>
        <v>47.736487807702851</v>
      </c>
      <c r="K371">
        <f>IF(Costs!$AB$12&gt;Costs!$AB$11,BETAINV(H371,Costs!$AB$19,Costs!$AB$20,Costs!$AB$11,Costs!$AB$12),Costs!$AB$11)</f>
        <v>142.54177934231384</v>
      </c>
      <c r="L371">
        <f t="shared" si="21"/>
        <v>103.73350292400562</v>
      </c>
      <c r="M371">
        <f t="shared" si="22"/>
        <v>-4.4264970759943765</v>
      </c>
      <c r="N371">
        <f t="shared" si="23"/>
        <v>0.36799999999999999</v>
      </c>
    </row>
    <row r="372" spans="7:14" x14ac:dyDescent="0.25">
      <c r="G372">
        <v>369</v>
      </c>
      <c r="H372">
        <f t="shared" si="20"/>
        <v>0.36899999999999999</v>
      </c>
      <c r="I372">
        <f>IF(Price!$AB$12&gt;Price!$AB$11,BETAINV(H372,Price!$AB$19,Price!$AB$20,Price!$AB$11,Price!$AB$12),Price!$AB$11)</f>
        <v>5.1604496730861449</v>
      </c>
      <c r="J372">
        <f>IF(Yield!$AB$12&gt;Yield!$AB$11,BETAINV(H372,Yield!$AB$19,Yield!$AB$20,Yield!$AB$11,Yield!$AB$12),Yield!$AB$11)</f>
        <v>47.760461956604587</v>
      </c>
      <c r="K372">
        <f>IF(Costs!$AB$12&gt;Costs!$AB$11,BETAINV(H372,Costs!$AB$19,Costs!$AB$20,Costs!$AB$11,Costs!$AB$12),Costs!$AB$11)</f>
        <v>142.54619254855277</v>
      </c>
      <c r="L372">
        <f t="shared" si="21"/>
        <v>103.91926774185063</v>
      </c>
      <c r="M372">
        <f t="shared" si="22"/>
        <v>-4.2407322581493645</v>
      </c>
      <c r="N372">
        <f t="shared" si="23"/>
        <v>0.36899999999999999</v>
      </c>
    </row>
    <row r="373" spans="7:14" x14ac:dyDescent="0.25">
      <c r="G373">
        <v>370</v>
      </c>
      <c r="H373">
        <f t="shared" si="20"/>
        <v>0.37</v>
      </c>
      <c r="I373">
        <f>IF(Price!$AB$12&gt;Price!$AB$11,BETAINV(H373,Price!$AB$19,Price!$AB$20,Price!$AB$11,Price!$AB$12),Price!$AB$11)</f>
        <v>5.1618402945295561</v>
      </c>
      <c r="J373">
        <f>IF(Yield!$AB$12&gt;Yield!$AB$11,BETAINV(H373,Yield!$AB$19,Yield!$AB$20,Yield!$AB$11,Yield!$AB$12),Yield!$AB$11)</f>
        <v>47.784395511414651</v>
      </c>
      <c r="K373">
        <f>IF(Costs!$AB$12&gt;Costs!$AB$11,BETAINV(H373,Costs!$AB$19,Costs!$AB$20,Costs!$AB$11,Costs!$AB$12),Costs!$AB$11)</f>
        <v>142.55060540735425</v>
      </c>
      <c r="L373">
        <f t="shared" si="21"/>
        <v>104.10481279320314</v>
      </c>
      <c r="M373">
        <f t="shared" si="22"/>
        <v>-4.0551872067968588</v>
      </c>
      <c r="N373">
        <f t="shared" si="23"/>
        <v>0.37</v>
      </c>
    </row>
    <row r="374" spans="7:14" x14ac:dyDescent="0.25">
      <c r="G374">
        <v>371</v>
      </c>
      <c r="H374">
        <f t="shared" si="20"/>
        <v>0.371</v>
      </c>
      <c r="I374">
        <f>IF(Price!$AB$12&gt;Price!$AB$11,BETAINV(H374,Price!$AB$19,Price!$AB$20,Price!$AB$11,Price!$AB$12),Price!$AB$11)</f>
        <v>5.1632293084034631</v>
      </c>
      <c r="J374">
        <f>IF(Yield!$AB$12&gt;Yield!$AB$11,BETAINV(H374,Yield!$AB$19,Yield!$AB$20,Yield!$AB$11,Yield!$AB$12),Yield!$AB$11)</f>
        <v>47.808288681930634</v>
      </c>
      <c r="K374">
        <f>IF(Costs!$AB$12&gt;Costs!$AB$11,BETAINV(H374,Costs!$AB$19,Costs!$AB$20,Costs!$AB$11,Costs!$AB$12),Costs!$AB$11)</f>
        <v>142.55501794159585</v>
      </c>
      <c r="L374">
        <f t="shared" si="21"/>
        <v>104.29013936556197</v>
      </c>
      <c r="M374">
        <f t="shared" si="22"/>
        <v>-3.8698606344380266</v>
      </c>
      <c r="N374">
        <f t="shared" si="23"/>
        <v>0.371</v>
      </c>
    </row>
    <row r="375" spans="7:14" x14ac:dyDescent="0.25">
      <c r="G375">
        <v>372</v>
      </c>
      <c r="H375">
        <f t="shared" si="20"/>
        <v>0.372</v>
      </c>
      <c r="I375">
        <f>IF(Price!$AB$12&gt;Price!$AB$11,BETAINV(H375,Price!$AB$19,Price!$AB$20,Price!$AB$11,Price!$AB$12),Price!$AB$11)</f>
        <v>5.1646167253651134</v>
      </c>
      <c r="J375">
        <f>IF(Yield!$AB$12&gt;Yield!$AB$11,BETAINV(H375,Yield!$AB$19,Yield!$AB$20,Yield!$AB$11,Yield!$AB$12),Yield!$AB$11)</f>
        <v>47.83214167646338</v>
      </c>
      <c r="K375">
        <f>IF(Costs!$AB$12&gt;Costs!$AB$11,BETAINV(H375,Costs!$AB$19,Costs!$AB$20,Costs!$AB$11,Costs!$AB$12),Costs!$AB$11)</f>
        <v>142.55943017409089</v>
      </c>
      <c r="L375">
        <f t="shared" si="21"/>
        <v>104.47524873820558</v>
      </c>
      <c r="M375">
        <f t="shared" si="22"/>
        <v>-3.6847512617944176</v>
      </c>
      <c r="N375">
        <f t="shared" si="23"/>
        <v>0.372</v>
      </c>
    </row>
    <row r="376" spans="7:14" x14ac:dyDescent="0.25">
      <c r="G376">
        <v>373</v>
      </c>
      <c r="H376">
        <f t="shared" si="20"/>
        <v>0.373</v>
      </c>
      <c r="I376">
        <f>IF(Price!$AB$12&gt;Price!$AB$11,BETAINV(H376,Price!$AB$19,Price!$AB$20,Price!$AB$11,Price!$AB$12),Price!$AB$11)</f>
        <v>5.1660025560058624</v>
      </c>
      <c r="J376">
        <f>IF(Yield!$AB$12&gt;Yield!$AB$11,BETAINV(H376,Yield!$AB$19,Yield!$AB$20,Yield!$AB$11,Yield!$AB$12),Yield!$AB$11)</f>
        <v>47.855954701852269</v>
      </c>
      <c r="K376">
        <f>IF(Costs!$AB$12&gt;Costs!$AB$11,BETAINV(H376,Costs!$AB$19,Costs!$AB$20,Costs!$AB$11,Costs!$AB$12),Costs!$AB$11)</f>
        <v>142.56384212758957</v>
      </c>
      <c r="L376">
        <f t="shared" si="21"/>
        <v>104.66014218228003</v>
      </c>
      <c r="M376">
        <f t="shared" si="22"/>
        <v>-3.4998578177199704</v>
      </c>
      <c r="N376">
        <f t="shared" si="23"/>
        <v>0.373</v>
      </c>
    </row>
    <row r="377" spans="7:14" x14ac:dyDescent="0.25">
      <c r="G377">
        <v>374</v>
      </c>
      <c r="H377">
        <f t="shared" si="20"/>
        <v>0.374</v>
      </c>
      <c r="I377">
        <f>IF(Price!$AB$12&gt;Price!$AB$11,BETAINV(H377,Price!$AB$19,Price!$AB$20,Price!$AB$11,Price!$AB$12),Price!$AB$11)</f>
        <v>5.1673868108519008</v>
      </c>
      <c r="J377">
        <f>IF(Yield!$AB$12&gt;Yield!$AB$11,BETAINV(H377,Yield!$AB$19,Yield!$AB$20,Yield!$AB$11,Yield!$AB$12),Yield!$AB$11)</f>
        <v>47.879727963480335</v>
      </c>
      <c r="K377">
        <f>IF(Costs!$AB$12&gt;Costs!$AB$11,BETAINV(H377,Costs!$AB$19,Costs!$AB$20,Costs!$AB$11,Costs!$AB$12),Costs!$AB$11)</f>
        <v>142.56825382478013</v>
      </c>
      <c r="L377">
        <f t="shared" si="21"/>
        <v>104.8448209608851</v>
      </c>
      <c r="M377">
        <f t="shared" si="22"/>
        <v>-3.315179039114895</v>
      </c>
      <c r="N377">
        <f t="shared" si="23"/>
        <v>0.374</v>
      </c>
    </row>
    <row r="378" spans="7:14" x14ac:dyDescent="0.25">
      <c r="G378">
        <v>375</v>
      </c>
      <c r="H378">
        <f t="shared" si="20"/>
        <v>0.375</v>
      </c>
      <c r="I378">
        <f>IF(Price!$AB$12&gt;Price!$AB$11,BETAINV(H378,Price!$AB$19,Price!$AB$20,Price!$AB$11,Price!$AB$12),Price!$AB$11)</f>
        <v>5.1687695003649834</v>
      </c>
      <c r="J378">
        <f>IF(Yield!$AB$12&gt;Yield!$AB$11,BETAINV(H378,Yield!$AB$19,Yield!$AB$20,Yield!$AB$11,Yield!$AB$12),Yield!$AB$11)</f>
        <v>47.903461665289292</v>
      </c>
      <c r="K378">
        <f>IF(Costs!$AB$12&gt;Costs!$AB$11,BETAINV(H378,Costs!$AB$19,Costs!$AB$20,Costs!$AB$11,Costs!$AB$12),Costs!$AB$11)</f>
        <v>142.57266528829007</v>
      </c>
      <c r="L378">
        <f t="shared" si="21"/>
        <v>105.02928632916041</v>
      </c>
      <c r="M378">
        <f t="shared" si="22"/>
        <v>-3.1307136708395831</v>
      </c>
      <c r="N378">
        <f t="shared" si="23"/>
        <v>0.375</v>
      </c>
    </row>
    <row r="379" spans="7:14" x14ac:dyDescent="0.25">
      <c r="G379">
        <v>376</v>
      </c>
      <c r="H379">
        <f t="shared" si="20"/>
        <v>0.376</v>
      </c>
      <c r="I379">
        <f>IF(Price!$AB$12&gt;Price!$AB$11,BETAINV(H379,Price!$AB$19,Price!$AB$20,Price!$AB$11,Price!$AB$12),Price!$AB$11)</f>
        <v>5.1701506349431412</v>
      </c>
      <c r="J379">
        <f>IF(Yield!$AB$12&gt;Yield!$AB$11,BETAINV(H379,Yield!$AB$19,Yield!$AB$20,Yield!$AB$11,Yield!$AB$12),Yield!$AB$11)</f>
        <v>47.927156009794217</v>
      </c>
      <c r="K379">
        <f>IF(Costs!$AB$12&gt;Costs!$AB$11,BETAINV(H379,Costs!$AB$19,Costs!$AB$20,Costs!$AB$11,Costs!$AB$12),Costs!$AB$11)</f>
        <v>142.5770765406873</v>
      </c>
      <c r="L379">
        <f t="shared" si="21"/>
        <v>105.21353953436926</v>
      </c>
      <c r="M379">
        <f t="shared" si="22"/>
        <v>-2.9464604656307358</v>
      </c>
      <c r="N379">
        <f t="shared" si="23"/>
        <v>0.376</v>
      </c>
    </row>
    <row r="380" spans="7:14" x14ac:dyDescent="0.25">
      <c r="G380">
        <v>377</v>
      </c>
      <c r="H380">
        <f t="shared" si="20"/>
        <v>0.377</v>
      </c>
      <c r="I380">
        <f>IF(Price!$AB$12&gt;Price!$AB$11,BETAINV(H380,Price!$AB$19,Price!$AB$20,Price!$AB$11,Price!$AB$12),Price!$AB$11)</f>
        <v>5.1715302249213968</v>
      </c>
      <c r="J380">
        <f>IF(Yield!$AB$12&gt;Yield!$AB$11,BETAINV(H380,Yield!$AB$19,Yield!$AB$20,Yield!$AB$11,Yield!$AB$12),Yield!$AB$11)</f>
        <v>47.950811198098158</v>
      </c>
      <c r="K380">
        <f>IF(Costs!$AB$12&gt;Costs!$AB$11,BETAINV(H380,Costs!$AB$19,Costs!$AB$20,Costs!$AB$11,Costs!$AB$12),Costs!$AB$11)</f>
        <v>142.58148760448134</v>
      </c>
      <c r="L380">
        <f t="shared" si="21"/>
        <v>105.39758181598265</v>
      </c>
      <c r="M380">
        <f t="shared" si="22"/>
        <v>-2.7624181840173492</v>
      </c>
      <c r="N380">
        <f t="shared" si="23"/>
        <v>0.377</v>
      </c>
    </row>
    <row r="381" spans="7:14" x14ac:dyDescent="0.25">
      <c r="G381">
        <v>378</v>
      </c>
      <c r="H381">
        <f t="shared" si="20"/>
        <v>0.378</v>
      </c>
      <c r="I381">
        <f>IF(Price!$AB$12&gt;Price!$AB$11,BETAINV(H381,Price!$AB$19,Price!$AB$20,Price!$AB$11,Price!$AB$12),Price!$AB$11)</f>
        <v>5.1729082805724538</v>
      </c>
      <c r="J381">
        <f>IF(Yield!$AB$12&gt;Yield!$AB$11,BETAINV(H381,Yield!$AB$19,Yield!$AB$20,Yield!$AB$11,Yield!$AB$12),Yield!$AB$11)</f>
        <v>47.974427429906534</v>
      </c>
      <c r="K381">
        <f>IF(Costs!$AB$12&gt;Costs!$AB$11,BETAINV(H381,Costs!$AB$19,Costs!$AB$20,Costs!$AB$11,Costs!$AB$12),Costs!$AB$11)</f>
        <v>142.58589850212425</v>
      </c>
      <c r="L381">
        <f t="shared" si="21"/>
        <v>105.58141440576151</v>
      </c>
      <c r="M381">
        <f t="shared" si="22"/>
        <v>-2.5785855942384899</v>
      </c>
      <c r="N381">
        <f t="shared" si="23"/>
        <v>0.378</v>
      </c>
    </row>
    <row r="382" spans="7:14" x14ac:dyDescent="0.25">
      <c r="G382">
        <v>379</v>
      </c>
      <c r="H382">
        <f t="shared" si="20"/>
        <v>0.379</v>
      </c>
      <c r="I382">
        <f>IF(Price!$AB$12&gt;Price!$AB$11,BETAINV(H382,Price!$AB$19,Price!$AB$20,Price!$AB$11,Price!$AB$12),Price!$AB$11)</f>
        <v>5.1742848121073992</v>
      </c>
      <c r="J382">
        <f>IF(Yield!$AB$12&gt;Yield!$AB$11,BETAINV(H382,Yield!$AB$19,Yield!$AB$20,Yield!$AB$11,Yield!$AB$12),Yield!$AB$11)</f>
        <v>47.99800490354135</v>
      </c>
      <c r="K382">
        <f>IF(Costs!$AB$12&gt;Costs!$AB$11,BETAINV(H382,Costs!$AB$19,Costs!$AB$20,Costs!$AB$11,Costs!$AB$12),Costs!$AB$11)</f>
        <v>142.59030925601201</v>
      </c>
      <c r="L382">
        <f t="shared" si="21"/>
        <v>105.76503852783847</v>
      </c>
      <c r="M382">
        <f t="shared" si="22"/>
        <v>-2.3949614721615262</v>
      </c>
      <c r="N382">
        <f t="shared" si="23"/>
        <v>0.379</v>
      </c>
    </row>
    <row r="383" spans="7:14" x14ac:dyDescent="0.25">
      <c r="G383">
        <v>380</v>
      </c>
      <c r="H383">
        <f t="shared" si="20"/>
        <v>0.38</v>
      </c>
      <c r="I383">
        <f>IF(Price!$AB$12&gt;Price!$AB$11,BETAINV(H383,Price!$AB$19,Price!$AB$20,Price!$AB$11,Price!$AB$12),Price!$AB$11)</f>
        <v>5.1756598296763778</v>
      </c>
      <c r="J383">
        <f>IF(Yield!$AB$12&gt;Yield!$AB$11,BETAINV(H383,Yield!$AB$19,Yield!$AB$20,Yield!$AB$11,Yield!$AB$12),Yield!$AB$11)</f>
        <v>48.021543815955219</v>
      </c>
      <c r="K383">
        <f>IF(Costs!$AB$12&gt;Costs!$AB$11,BETAINV(H383,Costs!$AB$19,Costs!$AB$20,Costs!$AB$11,Costs!$AB$12),Costs!$AB$11)</f>
        <v>142.59471988848554</v>
      </c>
      <c r="L383">
        <f t="shared" si="21"/>
        <v>105.94845539879796</v>
      </c>
      <c r="M383">
        <f t="shared" si="22"/>
        <v>-2.2115446012020357</v>
      </c>
      <c r="N383">
        <f t="shared" si="23"/>
        <v>0.38</v>
      </c>
    </row>
    <row r="384" spans="7:14" x14ac:dyDescent="0.25">
      <c r="G384">
        <v>381</v>
      </c>
      <c r="H384">
        <f t="shared" si="20"/>
        <v>0.38100000000000001</v>
      </c>
      <c r="I384">
        <f>IF(Price!$AB$12&gt;Price!$AB$11,BETAINV(H384,Price!$AB$19,Price!$AB$20,Price!$AB$11,Price!$AB$12),Price!$AB$11)</f>
        <v>5.1770333433692723</v>
      </c>
      <c r="J384">
        <f>IF(Yield!$AB$12&gt;Yield!$AB$11,BETAINV(H384,Yield!$AB$19,Yield!$AB$20,Yield!$AB$11,Yield!$AB$12),Yield!$AB$11)</f>
        <v>48.045044362745259</v>
      </c>
      <c r="K384">
        <f>IF(Costs!$AB$12&gt;Costs!$AB$11,BETAINV(H384,Costs!$AB$19,Costs!$AB$20,Costs!$AB$11,Costs!$AB$12),Costs!$AB$11)</f>
        <v>142.59913042183172</v>
      </c>
      <c r="L384">
        <f t="shared" si="21"/>
        <v>106.13166622775637</v>
      </c>
      <c r="M384">
        <f t="shared" si="22"/>
        <v>-2.0283337722436272</v>
      </c>
      <c r="N384">
        <f t="shared" si="23"/>
        <v>0.38100000000000001</v>
      </c>
    </row>
    <row r="385" spans="7:14" x14ac:dyDescent="0.25">
      <c r="G385">
        <v>382</v>
      </c>
      <c r="H385">
        <f t="shared" si="20"/>
        <v>0.38200000000000001</v>
      </c>
      <c r="I385">
        <f>IF(Price!$AB$12&gt;Price!$AB$11,BETAINV(H385,Price!$AB$19,Price!$AB$20,Price!$AB$11,Price!$AB$12),Price!$AB$11)</f>
        <v>5.1784053632163687</v>
      </c>
      <c r="J385">
        <f>IF(Yield!$AB$12&gt;Yield!$AB$11,BETAINV(H385,Yield!$AB$19,Yield!$AB$20,Yield!$AB$11,Yield!$AB$12),Yield!$AB$11)</f>
        <v>48.068506738166775</v>
      </c>
      <c r="K385">
        <f>IF(Costs!$AB$12&gt;Costs!$AB$11,BETAINV(H385,Costs!$AB$19,Costs!$AB$20,Costs!$AB$11,Costs!$AB$12),Costs!$AB$11)</f>
        <v>142.60354087828466</v>
      </c>
      <c r="L385">
        <f t="shared" si="21"/>
        <v>106.31467221644033</v>
      </c>
      <c r="M385">
        <f t="shared" si="22"/>
        <v>-1.845327783559668</v>
      </c>
      <c r="N385">
        <f t="shared" si="23"/>
        <v>0.38200000000000001</v>
      </c>
    </row>
    <row r="386" spans="7:14" x14ac:dyDescent="0.25">
      <c r="G386">
        <v>383</v>
      </c>
      <c r="H386">
        <f t="shared" si="20"/>
        <v>0.38300000000000001</v>
      </c>
      <c r="I386">
        <f>IF(Price!$AB$12&gt;Price!$AB$11,BETAINV(H386,Price!$AB$19,Price!$AB$20,Price!$AB$11,Price!$AB$12),Price!$AB$11)</f>
        <v>5.1797758991890159</v>
      </c>
      <c r="J386">
        <f>IF(Yield!$AB$12&gt;Yield!$AB$11,BETAINV(H386,Yield!$AB$19,Yield!$AB$20,Yield!$AB$11,Yield!$AB$12),Yield!$AB$11)</f>
        <v>48.091931135146801</v>
      </c>
      <c r="K386">
        <f>IF(Costs!$AB$12&gt;Costs!$AB$11,BETAINV(H386,Costs!$AB$19,Costs!$AB$20,Costs!$AB$11,Costs!$AB$12),Costs!$AB$11)</f>
        <v>142.60795128002667</v>
      </c>
      <c r="L386">
        <f t="shared" si="21"/>
        <v>106.49747455926459</v>
      </c>
      <c r="M386">
        <f t="shared" si="22"/>
        <v>-1.6625254407354078</v>
      </c>
      <c r="N386">
        <f t="shared" si="23"/>
        <v>0.38300000000000001</v>
      </c>
    </row>
    <row r="387" spans="7:14" x14ac:dyDescent="0.25">
      <c r="G387">
        <v>384</v>
      </c>
      <c r="H387">
        <f t="shared" si="20"/>
        <v>0.38400000000000001</v>
      </c>
      <c r="I387">
        <f>IF(Price!$AB$12&gt;Price!$AB$11,BETAINV(H387,Price!$AB$19,Price!$AB$20,Price!$AB$11,Price!$AB$12),Price!$AB$11)</f>
        <v>5.18114496120028</v>
      </c>
      <c r="J387">
        <f>IF(Yield!$AB$12&gt;Yield!$AB$11,BETAINV(H387,Yield!$AB$19,Yield!$AB$20,Yield!$AB$11,Yield!$AB$12),Yield!$AB$11)</f>
        <v>48.115317745297467</v>
      </c>
      <c r="K387">
        <f>IF(Costs!$AB$12&gt;Costs!$AB$11,BETAINV(H387,Costs!$AB$19,Costs!$AB$20,Costs!$AB$11,Costs!$AB$12),Costs!$AB$11)</f>
        <v>142.61236164918938</v>
      </c>
      <c r="L387">
        <f t="shared" si="21"/>
        <v>106.68007444340901</v>
      </c>
      <c r="M387">
        <f t="shared" si="22"/>
        <v>-1.4799255565909846</v>
      </c>
      <c r="N387">
        <f t="shared" si="23"/>
        <v>0.38400000000000001</v>
      </c>
    </row>
    <row r="388" spans="7:14" x14ac:dyDescent="0.25">
      <c r="G388">
        <v>385</v>
      </c>
      <c r="H388">
        <f t="shared" ref="H388:H451" si="24">G388/1000</f>
        <v>0.38500000000000001</v>
      </c>
      <c r="I388">
        <f>IF(Price!$AB$12&gt;Price!$AB$11,BETAINV(H388,Price!$AB$19,Price!$AB$20,Price!$AB$11,Price!$AB$12),Price!$AB$11)</f>
        <v>5.1825125591055858</v>
      </c>
      <c r="J388">
        <f>IF(Yield!$AB$12&gt;Yield!$AB$11,BETAINV(H388,Yield!$AB$19,Yield!$AB$20,Yield!$AB$11,Yield!$AB$12),Yield!$AB$11)</f>
        <v>48.138666758929162</v>
      </c>
      <c r="K388">
        <f>IF(Costs!$AB$12&gt;Costs!$AB$11,BETAINV(H388,Costs!$AB$19,Costs!$AB$20,Costs!$AB$11,Costs!$AB$12),Costs!$AB$11)</f>
        <v>142.61677200785485</v>
      </c>
      <c r="L388">
        <f t="shared" ref="L388:L451" si="25">I388*J388-K388</f>
        <v>106.86247304889412</v>
      </c>
      <c r="M388">
        <f t="shared" ref="M388:M451" si="26">L388-$E$32-$E$35</f>
        <v>-1.2975269511058798</v>
      </c>
      <c r="N388">
        <f t="shared" ref="N388:N451" si="27">H388</f>
        <v>0.38500000000000001</v>
      </c>
    </row>
    <row r="389" spans="7:14" x14ac:dyDescent="0.25">
      <c r="G389">
        <v>386</v>
      </c>
      <c r="H389">
        <f t="shared" si="24"/>
        <v>0.38600000000000001</v>
      </c>
      <c r="I389">
        <f>IF(Price!$AB$12&gt;Price!$AB$11,BETAINV(H389,Price!$AB$19,Price!$AB$20,Price!$AB$11,Price!$AB$12),Price!$AB$11)</f>
        <v>5.1838787027033577</v>
      </c>
      <c r="J389">
        <f>IF(Yield!$AB$12&gt;Yield!$AB$11,BETAINV(H389,Yield!$AB$19,Yield!$AB$20,Yield!$AB$11,Yield!$AB$12),Yield!$AB$11)</f>
        <v>48.161978365063653</v>
      </c>
      <c r="K389">
        <f>IF(Costs!$AB$12&gt;Costs!$AB$11,BETAINV(H389,Costs!$AB$19,Costs!$AB$20,Costs!$AB$11,Costs!$AB$12),Costs!$AB$11)</f>
        <v>142.62118237805655</v>
      </c>
      <c r="L389">
        <f t="shared" si="25"/>
        <v>107.04467154865679</v>
      </c>
      <c r="M389">
        <f t="shared" si="26"/>
        <v>-1.1153284513432027</v>
      </c>
      <c r="N389">
        <f t="shared" si="27"/>
        <v>0.38600000000000001</v>
      </c>
    </row>
    <row r="390" spans="7:14" x14ac:dyDescent="0.25">
      <c r="G390">
        <v>387</v>
      </c>
      <c r="H390">
        <f t="shared" si="24"/>
        <v>0.38700000000000001</v>
      </c>
      <c r="I390">
        <f>IF(Price!$AB$12&gt;Price!$AB$11,BETAINV(H390,Price!$AB$19,Price!$AB$20,Price!$AB$11,Price!$AB$12),Price!$AB$11)</f>
        <v>5.1852434017356446</v>
      </c>
      <c r="J390">
        <f>IF(Yield!$AB$12&gt;Yield!$AB$11,BETAINV(H390,Yield!$AB$19,Yield!$AB$20,Yield!$AB$11,Yield!$AB$12),Yield!$AB$11)</f>
        <v>48.185252751446896</v>
      </c>
      <c r="K390">
        <f>IF(Costs!$AB$12&gt;Costs!$AB$11,BETAINV(H390,Costs!$AB$19,Costs!$AB$20,Costs!$AB$11,Costs!$AB$12),Costs!$AB$11)</f>
        <v>142.62559278178054</v>
      </c>
      <c r="L390">
        <f t="shared" si="25"/>
        <v>107.2266711086238</v>
      </c>
      <c r="M390">
        <f t="shared" si="26"/>
        <v>-0.9333288913761919</v>
      </c>
      <c r="N390">
        <f t="shared" si="27"/>
        <v>0.38700000000000001</v>
      </c>
    </row>
    <row r="391" spans="7:14" x14ac:dyDescent="0.25">
      <c r="G391">
        <v>388</v>
      </c>
      <c r="H391">
        <f t="shared" si="24"/>
        <v>0.38800000000000001</v>
      </c>
      <c r="I391">
        <f>IF(Price!$AB$12&gt;Price!$AB$11,BETAINV(H391,Price!$AB$19,Price!$AB$20,Price!$AB$11,Price!$AB$12),Price!$AB$11)</f>
        <v>5.1866066658887471</v>
      </c>
      <c r="J391">
        <f>IF(Yield!$AB$12&gt;Yield!$AB$11,BETAINV(H391,Yield!$AB$19,Yield!$AB$20,Yield!$AB$11,Yield!$AB$12),Yield!$AB$11)</f>
        <v>48.208490104561811</v>
      </c>
      <c r="K391">
        <f>IF(Costs!$AB$12&gt;Costs!$AB$11,BETAINV(H391,Costs!$AB$19,Costs!$AB$20,Costs!$AB$11,Costs!$AB$12),Costs!$AB$11)</f>
        <v>142.63000324096643</v>
      </c>
      <c r="L391">
        <f t="shared" si="25"/>
        <v>107.40847288778556</v>
      </c>
      <c r="M391">
        <f t="shared" si="26"/>
        <v>-0.75152711221443269</v>
      </c>
      <c r="N391">
        <f t="shared" si="27"/>
        <v>0.38800000000000001</v>
      </c>
    </row>
    <row r="392" spans="7:14" x14ac:dyDescent="0.25">
      <c r="G392">
        <v>389</v>
      </c>
      <c r="H392">
        <f t="shared" si="24"/>
        <v>0.38900000000000001</v>
      </c>
      <c r="I392">
        <f>IF(Price!$AB$12&gt;Price!$AB$11,BETAINV(H392,Price!$AB$19,Price!$AB$20,Price!$AB$11,Price!$AB$12),Price!$AB$11)</f>
        <v>5.1879685047938313</v>
      </c>
      <c r="J392">
        <f>IF(Yield!$AB$12&gt;Yield!$AB$11,BETAINV(H392,Yield!$AB$19,Yield!$AB$20,Yield!$AB$11,Yield!$AB$12),Yield!$AB$11)</f>
        <v>48.231690609640843</v>
      </c>
      <c r="K392">
        <f>IF(Costs!$AB$12&gt;Costs!$AB$11,BETAINV(H392,Costs!$AB$19,Costs!$AB$20,Costs!$AB$11,Costs!$AB$12),Costs!$AB$11)</f>
        <v>142.63441377750848</v>
      </c>
      <c r="L392">
        <f t="shared" si="25"/>
        <v>107.59007803826859</v>
      </c>
      <c r="M392">
        <f t="shared" si="26"/>
        <v>-0.56992196173140997</v>
      </c>
      <c r="N392">
        <f t="shared" si="27"/>
        <v>0.38900000000000001</v>
      </c>
    </row>
    <row r="393" spans="7:14" x14ac:dyDescent="0.25">
      <c r="G393">
        <v>390</v>
      </c>
      <c r="H393">
        <f t="shared" si="24"/>
        <v>0.39</v>
      </c>
      <c r="I393">
        <f>IF(Price!$AB$12&gt;Price!$AB$11,BETAINV(H393,Price!$AB$19,Price!$AB$20,Price!$AB$11,Price!$AB$12),Price!$AB$11)</f>
        <v>5.1893289280275381</v>
      </c>
      <c r="J393">
        <f>IF(Yield!$AB$12&gt;Yield!$AB$11,BETAINV(H393,Yield!$AB$19,Yield!$AB$20,Yield!$AB$11,Yield!$AB$12),Yield!$AB$11)</f>
        <v>48.254854450678408</v>
      </c>
      <c r="K393">
        <f>IF(Costs!$AB$12&gt;Costs!$AB$11,BETAINV(H393,Costs!$AB$19,Costs!$AB$20,Costs!$AB$11,Costs!$AB$12),Costs!$AB$11)</f>
        <v>142.63882441325657</v>
      </c>
      <c r="L393">
        <f t="shared" si="25"/>
        <v>107.77148770540728</v>
      </c>
      <c r="M393">
        <f t="shared" si="26"/>
        <v>-0.38851229459271508</v>
      </c>
      <c r="N393">
        <f t="shared" si="27"/>
        <v>0.39</v>
      </c>
    </row>
    <row r="394" spans="7:14" x14ac:dyDescent="0.25">
      <c r="G394">
        <v>391</v>
      </c>
      <c r="H394">
        <f t="shared" si="24"/>
        <v>0.39100000000000001</v>
      </c>
      <c r="I394">
        <f>IF(Price!$AB$12&gt;Price!$AB$11,BETAINV(H394,Price!$AB$19,Price!$AB$20,Price!$AB$11,Price!$AB$12),Price!$AB$11)</f>
        <v>5.1906879451125851</v>
      </c>
      <c r="J394">
        <f>IF(Yield!$AB$12&gt;Yield!$AB$11,BETAINV(H394,Yield!$AB$19,Yield!$AB$20,Yield!$AB$11,Yield!$AB$12),Yield!$AB$11)</f>
        <v>48.277981810443123</v>
      </c>
      <c r="K394">
        <f>IF(Costs!$AB$12&gt;Costs!$AB$11,BETAINV(H394,Costs!$AB$19,Costs!$AB$20,Costs!$AB$11,Costs!$AB$12),Costs!$AB$11)</f>
        <v>142.64323517001736</v>
      </c>
      <c r="L394">
        <f t="shared" si="25"/>
        <v>107.95270302781441</v>
      </c>
      <c r="M394">
        <f t="shared" si="26"/>
        <v>-0.2072969721855884</v>
      </c>
      <c r="N394">
        <f t="shared" si="27"/>
        <v>0.39100000000000001</v>
      </c>
    </row>
    <row r="395" spans="7:14" x14ac:dyDescent="0.25">
      <c r="G395">
        <v>392</v>
      </c>
      <c r="H395">
        <f t="shared" si="24"/>
        <v>0.39200000000000002</v>
      </c>
      <c r="I395">
        <f>IF(Price!$AB$12&gt;Price!$AB$11,BETAINV(H395,Price!$AB$19,Price!$AB$20,Price!$AB$11,Price!$AB$12),Price!$AB$11)</f>
        <v>5.1920455655183613</v>
      </c>
      <c r="J395">
        <f>IF(Yield!$AB$12&gt;Yield!$AB$11,BETAINV(H395,Yield!$AB$19,Yield!$AB$20,Yield!$AB$11,Yield!$AB$12),Yield!$AB$11)</f>
        <v>48.301072870489982</v>
      </c>
      <c r="K395">
        <f>IF(Costs!$AB$12&gt;Costs!$AB$11,BETAINV(H395,Costs!$AB$19,Costs!$AB$20,Costs!$AB$11,Costs!$AB$12),Costs!$AB$11)</f>
        <v>142.64764606955512</v>
      </c>
      <c r="L395">
        <f t="shared" si="25"/>
        <v>108.13372513745162</v>
      </c>
      <c r="M395">
        <f t="shared" si="26"/>
        <v>-2.6274862548376632E-2</v>
      </c>
      <c r="N395">
        <f t="shared" si="27"/>
        <v>0.39200000000000002</v>
      </c>
    </row>
    <row r="396" spans="7:14" x14ac:dyDescent="0.25">
      <c r="G396">
        <v>393</v>
      </c>
      <c r="H396">
        <f t="shared" si="24"/>
        <v>0.39300000000000002</v>
      </c>
      <c r="I396">
        <f>IF(Price!$AB$12&gt;Price!$AB$11,BETAINV(H396,Price!$AB$19,Price!$AB$20,Price!$AB$11,Price!$AB$12),Price!$AB$11)</f>
        <v>5.193401798661518</v>
      </c>
      <c r="J396">
        <f>IF(Yield!$AB$12&gt;Yield!$AB$11,BETAINV(H396,Yield!$AB$19,Yield!$AB$20,Yield!$AB$11,Yield!$AB$12),Yield!$AB$11)</f>
        <v>48.324127811172346</v>
      </c>
      <c r="K396">
        <f>IF(Costs!$AB$12&gt;Costs!$AB$11,BETAINV(H396,Costs!$AB$19,Costs!$AB$20,Costs!$AB$11,Costs!$AB$12),Costs!$AB$11)</f>
        <v>142.65205713359296</v>
      </c>
      <c r="L396">
        <f t="shared" si="25"/>
        <v>108.31455515969859</v>
      </c>
      <c r="M396">
        <f t="shared" si="26"/>
        <v>0.1545551596985888</v>
      </c>
      <c r="N396">
        <f t="shared" si="27"/>
        <v>0.39300000000000002</v>
      </c>
    </row>
    <row r="397" spans="7:14" x14ac:dyDescent="0.25">
      <c r="G397">
        <v>394</v>
      </c>
      <c r="H397">
        <f t="shared" si="24"/>
        <v>0.39400000000000002</v>
      </c>
      <c r="I397">
        <f>IF(Price!$AB$12&gt;Price!$AB$11,BETAINV(H397,Price!$AB$19,Price!$AB$20,Price!$AB$11,Price!$AB$12),Price!$AB$11)</f>
        <v>5.1947566539065457</v>
      </c>
      <c r="J397">
        <f>IF(Yield!$AB$12&gt;Yield!$AB$11,BETAINV(H397,Yield!$AB$19,Yield!$AB$20,Yield!$AB$11,Yield!$AB$12),Yield!$AB$11)</f>
        <v>48.347146811653737</v>
      </c>
      <c r="K397">
        <f>IF(Costs!$AB$12&gt;Costs!$AB$11,BETAINV(H397,Costs!$AB$19,Costs!$AB$20,Costs!$AB$11,Costs!$AB$12),Costs!$AB$11)</f>
        <v>142.65646838381366</v>
      </c>
      <c r="L397">
        <f t="shared" si="25"/>
        <v>108.49519421342123</v>
      </c>
      <c r="M397">
        <f t="shared" si="26"/>
        <v>0.33519421342123223</v>
      </c>
      <c r="N397">
        <f t="shared" si="27"/>
        <v>0.39400000000000002</v>
      </c>
    </row>
    <row r="398" spans="7:14" x14ac:dyDescent="0.25">
      <c r="G398">
        <v>395</v>
      </c>
      <c r="H398">
        <f t="shared" si="24"/>
        <v>0.39500000000000002</v>
      </c>
      <c r="I398">
        <f>IF(Price!$AB$12&gt;Price!$AB$11,BETAINV(H398,Price!$AB$19,Price!$AB$20,Price!$AB$11,Price!$AB$12),Price!$AB$11)</f>
        <v>5.1961101405663586</v>
      </c>
      <c r="J398">
        <f>IF(Yield!$AB$12&gt;Yield!$AB$11,BETAINV(H398,Yield!$AB$19,Yield!$AB$20,Yield!$AB$11,Yield!$AB$12),Yield!$AB$11)</f>
        <v>48.370130049919602</v>
      </c>
      <c r="K398">
        <f>IF(Costs!$AB$12&gt;Costs!$AB$11,BETAINV(H398,Costs!$AB$19,Costs!$AB$20,Costs!$AB$11,Costs!$AB$12),Costs!$AB$11)</f>
        <v>142.66087984186078</v>
      </c>
      <c r="L398">
        <f t="shared" si="25"/>
        <v>108.67564341104</v>
      </c>
      <c r="M398">
        <f t="shared" si="26"/>
        <v>0.51564341104000277</v>
      </c>
      <c r="N398">
        <f t="shared" si="27"/>
        <v>0.39500000000000002</v>
      </c>
    </row>
    <row r="399" spans="7:14" x14ac:dyDescent="0.25">
      <c r="G399">
        <v>396</v>
      </c>
      <c r="H399">
        <f t="shared" si="24"/>
        <v>0.39600000000000002</v>
      </c>
      <c r="I399">
        <f>IF(Price!$AB$12&gt;Price!$AB$11,BETAINV(H399,Price!$AB$19,Price!$AB$20,Price!$AB$11,Price!$AB$12),Price!$AB$11)</f>
        <v>5.1974622679028544</v>
      </c>
      <c r="J399">
        <f>IF(Yield!$AB$12&gt;Yield!$AB$11,BETAINV(H399,Yield!$AB$19,Yield!$AB$20,Yield!$AB$11,Yield!$AB$12),Yield!$AB$11)</f>
        <v>48.393077702788851</v>
      </c>
      <c r="K399">
        <f>IF(Costs!$AB$12&gt;Costs!$AB$11,BETAINV(H399,Costs!$AB$19,Costs!$AB$20,Costs!$AB$11,Costs!$AB$12),Costs!$AB$11)</f>
        <v>142.66529152933961</v>
      </c>
      <c r="L399">
        <f t="shared" si="25"/>
        <v>108.85590385859638</v>
      </c>
      <c r="M399">
        <f t="shared" si="26"/>
        <v>0.69590385859638104</v>
      </c>
      <c r="N399">
        <f t="shared" si="27"/>
        <v>0.39600000000000002</v>
      </c>
    </row>
    <row r="400" spans="7:14" x14ac:dyDescent="0.25">
      <c r="G400">
        <v>397</v>
      </c>
      <c r="H400">
        <f t="shared" si="24"/>
        <v>0.39700000000000002</v>
      </c>
      <c r="I400">
        <f>IF(Price!$AB$12&gt;Price!$AB$11,BETAINV(H400,Price!$AB$19,Price!$AB$20,Price!$AB$11,Price!$AB$12),Price!$AB$11)</f>
        <v>5.1988130451274834</v>
      </c>
      <c r="J400">
        <f>IF(Yield!$AB$12&gt;Yield!$AB$11,BETAINV(H400,Yield!$AB$19,Yield!$AB$20,Yield!$AB$11,Yield!$AB$12),Yield!$AB$11)</f>
        <v>48.415989945925297</v>
      </c>
      <c r="K400">
        <f>IF(Costs!$AB$12&gt;Costs!$AB$11,BETAINV(H400,Costs!$AB$19,Costs!$AB$20,Costs!$AB$11,Costs!$AB$12),Costs!$AB$11)</f>
        <v>142.66970346781821</v>
      </c>
      <c r="L400">
        <f t="shared" si="25"/>
        <v>109.0359766558193</v>
      </c>
      <c r="M400">
        <f t="shared" si="26"/>
        <v>0.87597665581930073</v>
      </c>
      <c r="N400">
        <f t="shared" si="27"/>
        <v>0.39700000000000002</v>
      </c>
    </row>
    <row r="401" spans="7:14" x14ac:dyDescent="0.25">
      <c r="G401">
        <v>398</v>
      </c>
      <c r="H401">
        <f t="shared" si="24"/>
        <v>0.39800000000000002</v>
      </c>
      <c r="I401">
        <f>IF(Price!$AB$12&gt;Price!$AB$11,BETAINV(H401,Price!$AB$19,Price!$AB$20,Price!$AB$11,Price!$AB$12),Price!$AB$11)</f>
        <v>5.2001624814018061</v>
      </c>
      <c r="J401">
        <f>IF(Yield!$AB$12&gt;Yield!$AB$11,BETAINV(H401,Yield!$AB$19,Yield!$AB$20,Yield!$AB$11,Yield!$AB$12),Yield!$AB$11)</f>
        <v>48.43886695384893</v>
      </c>
      <c r="K401">
        <f>IF(Costs!$AB$12&gt;Costs!$AB$11,BETAINV(H401,Costs!$AB$19,Costs!$AB$20,Costs!$AB$11,Costs!$AB$12),Costs!$AB$11)</f>
        <v>142.67411567882829</v>
      </c>
      <c r="L401">
        <f t="shared" si="25"/>
        <v>109.21586289619071</v>
      </c>
      <c r="M401">
        <f t="shared" si="26"/>
        <v>1.0558628961907175</v>
      </c>
      <c r="N401">
        <f t="shared" si="27"/>
        <v>0.39800000000000002</v>
      </c>
    </row>
    <row r="402" spans="7:14" x14ac:dyDescent="0.25">
      <c r="G402">
        <v>399</v>
      </c>
      <c r="H402">
        <f t="shared" si="24"/>
        <v>0.39900000000000002</v>
      </c>
      <c r="I402">
        <f>IF(Price!$AB$12&gt;Price!$AB$11,BETAINV(H402,Price!$AB$19,Price!$AB$20,Price!$AB$11,Price!$AB$12),Price!$AB$11)</f>
        <v>5.2015105858380402</v>
      </c>
      <c r="J402">
        <f>IF(Yield!$AB$12&gt;Yield!$AB$11,BETAINV(H402,Yield!$AB$19,Yield!$AB$20,Yield!$AB$11,Yield!$AB$12),Yield!$AB$11)</f>
        <v>48.461708899947126</v>
      </c>
      <c r="K402">
        <f>IF(Costs!$AB$12&gt;Costs!$AB$11,BETAINV(H402,Costs!$AB$19,Costs!$AB$20,Costs!$AB$11,Costs!$AB$12),Costs!$AB$11)</f>
        <v>142.67852818386632</v>
      </c>
      <c r="L402">
        <f t="shared" si="25"/>
        <v>109.39556366701024</v>
      </c>
      <c r="M402">
        <f t="shared" si="26"/>
        <v>1.2355636670102399</v>
      </c>
      <c r="N402">
        <f t="shared" si="27"/>
        <v>0.39900000000000002</v>
      </c>
    </row>
    <row r="403" spans="7:14" x14ac:dyDescent="0.25">
      <c r="G403">
        <v>400</v>
      </c>
      <c r="H403">
        <f t="shared" si="24"/>
        <v>0.4</v>
      </c>
      <c r="I403">
        <f>IF(Price!$AB$12&gt;Price!$AB$11,BETAINV(H403,Price!$AB$19,Price!$AB$20,Price!$AB$11,Price!$AB$12),Price!$AB$11)</f>
        <v>5.2028573674996075</v>
      </c>
      <c r="J403">
        <f>IF(Yield!$AB$12&gt;Yield!$AB$11,BETAINV(H403,Yield!$AB$19,Yield!$AB$20,Yield!$AB$11,Yield!$AB$12),Yield!$AB$11)</f>
        <v>48.484515956485637</v>
      </c>
      <c r="K403">
        <f>IF(Costs!$AB$12&gt;Costs!$AB$11,BETAINV(H403,Costs!$AB$19,Costs!$AB$20,Costs!$AB$11,Costs!$AB$12),Costs!$AB$11)</f>
        <v>142.68294100439442</v>
      </c>
      <c r="L403">
        <f t="shared" si="25"/>
        <v>109.57508004945916</v>
      </c>
      <c r="M403">
        <f t="shared" si="26"/>
        <v>1.4150800494591635</v>
      </c>
      <c r="N403">
        <f t="shared" si="27"/>
        <v>0.4</v>
      </c>
    </row>
    <row r="404" spans="7:14" x14ac:dyDescent="0.25">
      <c r="G404">
        <v>401</v>
      </c>
      <c r="H404">
        <f t="shared" si="24"/>
        <v>0.40100000000000002</v>
      </c>
      <c r="I404">
        <f>IF(Price!$AB$12&gt;Price!$AB$11,BETAINV(H404,Price!$AB$19,Price!$AB$20,Price!$AB$11,Price!$AB$12),Price!$AB$11)</f>
        <v>5.2042028354016772</v>
      </c>
      <c r="J404">
        <f>IF(Yield!$AB$12&gt;Yield!$AB$11,BETAINV(H404,Yield!$AB$19,Yield!$AB$20,Yield!$AB$11,Yield!$AB$12),Yield!$AB$11)</f>
        <v>48.507288294619535</v>
      </c>
      <c r="K404">
        <f>IF(Costs!$AB$12&gt;Costs!$AB$11,BETAINV(H404,Costs!$AB$19,Costs!$AB$20,Costs!$AB$11,Costs!$AB$12),Costs!$AB$11)</f>
        <v>142.68735416184134</v>
      </c>
      <c r="L404">
        <f t="shared" si="25"/>
        <v>109.75441311866422</v>
      </c>
      <c r="M404">
        <f t="shared" si="26"/>
        <v>1.594413118664221</v>
      </c>
      <c r="N404">
        <f t="shared" si="27"/>
        <v>0.40100000000000002</v>
      </c>
    </row>
    <row r="405" spans="7:14" x14ac:dyDescent="0.25">
      <c r="G405">
        <v>402</v>
      </c>
      <c r="H405">
        <f t="shared" si="24"/>
        <v>0.40200000000000002</v>
      </c>
      <c r="I405">
        <f>IF(Price!$AB$12&gt;Price!$AB$11,BETAINV(H405,Price!$AB$19,Price!$AB$20,Price!$AB$11,Price!$AB$12),Price!$AB$11)</f>
        <v>5.2055469985116911</v>
      </c>
      <c r="J405">
        <f>IF(Yield!$AB$12&gt;Yield!$AB$11,BETAINV(H405,Yield!$AB$19,Yield!$AB$20,Yield!$AB$11,Yield!$AB$12),Yield!$AB$11)</f>
        <v>48.530026084403971</v>
      </c>
      <c r="K405">
        <f>IF(Costs!$AB$12&gt;Costs!$AB$11,BETAINV(H405,Costs!$AB$19,Costs!$AB$20,Costs!$AB$11,Costs!$AB$12),Costs!$AB$11)</f>
        <v>142.69176767760337</v>
      </c>
      <c r="L405">
        <f t="shared" si="25"/>
        <v>109.93356394375979</v>
      </c>
      <c r="M405">
        <f t="shared" si="26"/>
        <v>1.7735639437597968</v>
      </c>
      <c r="N405">
        <f t="shared" si="27"/>
        <v>0.40200000000000002</v>
      </c>
    </row>
    <row r="406" spans="7:14" x14ac:dyDescent="0.25">
      <c r="G406">
        <v>403</v>
      </c>
      <c r="H406">
        <f t="shared" si="24"/>
        <v>0.40300000000000002</v>
      </c>
      <c r="I406">
        <f>IF(Price!$AB$12&gt;Price!$AB$11,BETAINV(H406,Price!$AB$19,Price!$AB$20,Price!$AB$11,Price!$AB$12),Price!$AB$11)</f>
        <v>5.2068898657499023</v>
      </c>
      <c r="J406">
        <f>IF(Yield!$AB$12&gt;Yield!$AB$11,BETAINV(H406,Yield!$AB$19,Yield!$AB$20,Yield!$AB$11,Yield!$AB$12),Yield!$AB$11)</f>
        <v>48.552729494804844</v>
      </c>
      <c r="K406">
        <f>IF(Costs!$AB$12&gt;Costs!$AB$11,BETAINV(H406,Costs!$AB$19,Costs!$AB$20,Costs!$AB$11,Costs!$AB$12),Costs!$AB$11)</f>
        <v>142.69618157304541</v>
      </c>
      <c r="L406">
        <f t="shared" si="25"/>
        <v>110.11253358795031</v>
      </c>
      <c r="M406">
        <f t="shared" si="26"/>
        <v>1.9525335879503132</v>
      </c>
      <c r="N406">
        <f t="shared" si="27"/>
        <v>0.40300000000000002</v>
      </c>
    </row>
    <row r="407" spans="7:14" x14ac:dyDescent="0.25">
      <c r="G407">
        <v>404</v>
      </c>
      <c r="H407">
        <f t="shared" si="24"/>
        <v>0.40400000000000003</v>
      </c>
      <c r="I407">
        <f>IF(Price!$AB$12&gt;Price!$AB$11,BETAINV(H407,Price!$AB$19,Price!$AB$20,Price!$AB$11,Price!$AB$12),Price!$AB$11)</f>
        <v>5.2082314459898855</v>
      </c>
      <c r="J407">
        <f>IF(Yield!$AB$12&gt;Yield!$AB$11,BETAINV(H407,Yield!$AB$19,Yield!$AB$20,Yield!$AB$11,Yield!$AB$12),Yield!$AB$11)</f>
        <v>48.575398693709317</v>
      </c>
      <c r="K407">
        <f>IF(Costs!$AB$12&gt;Costs!$AB$11,BETAINV(H407,Costs!$AB$19,Costs!$AB$20,Costs!$AB$11,Costs!$AB$12),Costs!$AB$11)</f>
        <v>142.70059586950185</v>
      </c>
      <c r="L407">
        <f t="shared" si="25"/>
        <v>110.29132310857102</v>
      </c>
      <c r="M407">
        <f t="shared" si="26"/>
        <v>2.1313231085710242</v>
      </c>
      <c r="N407">
        <f t="shared" si="27"/>
        <v>0.40400000000000003</v>
      </c>
    </row>
    <row r="408" spans="7:14" x14ac:dyDescent="0.25">
      <c r="G408">
        <v>405</v>
      </c>
      <c r="H408">
        <f t="shared" si="24"/>
        <v>0.40500000000000003</v>
      </c>
      <c r="I408">
        <f>IF(Price!$AB$12&gt;Price!$AB$11,BETAINV(H408,Price!$AB$19,Price!$AB$20,Price!$AB$11,Price!$AB$12),Price!$AB$11)</f>
        <v>5.2095717480590649</v>
      </c>
      <c r="J408">
        <f>IF(Yield!$AB$12&gt;Yield!$AB$11,BETAINV(H408,Yield!$AB$19,Yield!$AB$20,Yield!$AB$11,Yield!$AB$12),Yield!$AB$11)</f>
        <v>48.598033847936264</v>
      </c>
      <c r="K408">
        <f>IF(Costs!$AB$12&gt;Costs!$AB$11,BETAINV(H408,Costs!$AB$19,Costs!$AB$20,Costs!$AB$11,Costs!$AB$12),Costs!$AB$11)</f>
        <v>142.70501058827747</v>
      </c>
      <c r="L408">
        <f t="shared" si="25"/>
        <v>110.46993355714946</v>
      </c>
      <c r="M408">
        <f t="shared" si="26"/>
        <v>2.3099335571494635</v>
      </c>
      <c r="N408">
        <f t="shared" si="27"/>
        <v>0.40500000000000003</v>
      </c>
    </row>
    <row r="409" spans="7:14" x14ac:dyDescent="0.25">
      <c r="G409">
        <v>406</v>
      </c>
      <c r="H409">
        <f t="shared" si="24"/>
        <v>0.40600000000000003</v>
      </c>
      <c r="I409">
        <f>IF(Price!$AB$12&gt;Price!$AB$11,BETAINV(H409,Price!$AB$19,Price!$AB$20,Price!$AB$11,Price!$AB$12),Price!$AB$11)</f>
        <v>5.2109107807392174</v>
      </c>
      <c r="J409">
        <f>IF(Yield!$AB$12&gt;Yield!$AB$11,BETAINV(H409,Yield!$AB$19,Yield!$AB$20,Yield!$AB$11,Yield!$AB$12),Yield!$AB$11)</f>
        <v>48.620635123246529</v>
      </c>
      <c r="K409">
        <f>IF(Costs!$AB$12&gt;Costs!$AB$11,BETAINV(H409,Costs!$AB$19,Costs!$AB$20,Costs!$AB$11,Costs!$AB$12),Costs!$AB$11)</f>
        <v>142.70942575064848</v>
      </c>
      <c r="L409">
        <f t="shared" si="25"/>
        <v>110.6483659794647</v>
      </c>
      <c r="M409">
        <f t="shared" si="26"/>
        <v>2.4883659794647031</v>
      </c>
      <c r="N409">
        <f t="shared" si="27"/>
        <v>0.40600000000000003</v>
      </c>
    </row>
    <row r="410" spans="7:14" x14ac:dyDescent="0.25">
      <c r="G410">
        <v>407</v>
      </c>
      <c r="H410">
        <f t="shared" si="24"/>
        <v>0.40699999999999997</v>
      </c>
      <c r="I410">
        <f>IF(Price!$AB$12&gt;Price!$AB$11,BETAINV(H410,Price!$AB$19,Price!$AB$20,Price!$AB$11,Price!$AB$12),Price!$AB$11)</f>
        <v>5.2122485527669848</v>
      </c>
      <c r="J410">
        <f>IF(Yield!$AB$12&gt;Yield!$AB$11,BETAINV(H410,Yield!$AB$19,Yield!$AB$20,Yield!$AB$11,Yield!$AB$12),Yield!$AB$11)</f>
        <v>48.643202684353113</v>
      </c>
      <c r="K410">
        <f>IF(Costs!$AB$12&gt;Costs!$AB$11,BETAINV(H410,Costs!$AB$19,Costs!$AB$20,Costs!$AB$11,Costs!$AB$12),Costs!$AB$11)</f>
        <v>142.71384137786336</v>
      </c>
      <c r="L410">
        <f t="shared" si="25"/>
        <v>110.82662141560726</v>
      </c>
      <c r="M410">
        <f t="shared" si="26"/>
        <v>2.666621415607267</v>
      </c>
      <c r="N410">
        <f t="shared" si="27"/>
        <v>0.40699999999999997</v>
      </c>
    </row>
    <row r="411" spans="7:14" x14ac:dyDescent="0.25">
      <c r="G411">
        <v>408</v>
      </c>
      <c r="H411">
        <f t="shared" si="24"/>
        <v>0.40799999999999997</v>
      </c>
      <c r="I411">
        <f>IF(Price!$AB$12&gt;Price!$AB$11,BETAINV(H411,Price!$AB$19,Price!$AB$20,Price!$AB$11,Price!$AB$12),Price!$AB$11)</f>
        <v>5.2135850728343689</v>
      </c>
      <c r="J411">
        <f>IF(Yield!$AB$12&gt;Yield!$AB$11,BETAINV(H411,Yield!$AB$19,Yield!$AB$20,Yield!$AB$11,Yield!$AB$12),Yield!$AB$11)</f>
        <v>48.665736694931262</v>
      </c>
      <c r="K411">
        <f>IF(Costs!$AB$12&gt;Costs!$AB$11,BETAINV(H411,Costs!$AB$19,Costs!$AB$20,Costs!$AB$11,Costs!$AB$12),Costs!$AB$11)</f>
        <v>142.71825749114385</v>
      </c>
      <c r="L411">
        <f t="shared" si="25"/>
        <v>111.00470090003756</v>
      </c>
      <c r="M411">
        <f t="shared" si="26"/>
        <v>2.8447009000375658</v>
      </c>
      <c r="N411">
        <f t="shared" si="27"/>
        <v>0.40799999999999997</v>
      </c>
    </row>
    <row r="412" spans="7:14" x14ac:dyDescent="0.25">
      <c r="G412">
        <v>409</v>
      </c>
      <c r="H412">
        <f t="shared" si="24"/>
        <v>0.40899999999999997</v>
      </c>
      <c r="I412">
        <f>IF(Price!$AB$12&gt;Price!$AB$11,BETAINV(H412,Price!$AB$19,Price!$AB$20,Price!$AB$11,Price!$AB$12),Price!$AB$11)</f>
        <v>5.2149203495892333</v>
      </c>
      <c r="J412">
        <f>IF(Yield!$AB$12&gt;Yield!$AB$11,BETAINV(H412,Yield!$AB$19,Yield!$AB$20,Yield!$AB$11,Yield!$AB$12),Yield!$AB$11)</f>
        <v>48.688237317628371</v>
      </c>
      <c r="K412">
        <f>IF(Costs!$AB$12&gt;Costs!$AB$11,BETAINV(H412,Costs!$AB$19,Costs!$AB$20,Costs!$AB$11,Costs!$AB$12),Costs!$AB$11)</f>
        <v>142.72267411168582</v>
      </c>
      <c r="L412">
        <f t="shared" si="25"/>
        <v>111.18260546164427</v>
      </c>
      <c r="M412">
        <f t="shared" si="26"/>
        <v>3.0226054616442752</v>
      </c>
      <c r="N412">
        <f t="shared" si="27"/>
        <v>0.40899999999999997</v>
      </c>
    </row>
    <row r="413" spans="7:14" x14ac:dyDescent="0.25">
      <c r="G413">
        <v>410</v>
      </c>
      <c r="H413">
        <f t="shared" si="24"/>
        <v>0.41</v>
      </c>
      <c r="I413">
        <f>IF(Price!$AB$12&gt;Price!$AB$11,BETAINV(H413,Price!$AB$19,Price!$AB$20,Price!$AB$11,Price!$AB$12),Price!$AB$11)</f>
        <v>5.2162543916357889</v>
      </c>
      <c r="J413">
        <f>IF(Yield!$AB$12&gt;Yield!$AB$11,BETAINV(H413,Yield!$AB$19,Yield!$AB$20,Yield!$AB$11,Yield!$AB$12),Yield!$AB$11)</f>
        <v>48.710704714073842</v>
      </c>
      <c r="K413">
        <f>IF(Costs!$AB$12&gt;Costs!$AB$11,BETAINV(H413,Costs!$AB$19,Costs!$AB$20,Costs!$AB$11,Costs!$AB$12),Costs!$AB$11)</f>
        <v>142.72709126066022</v>
      </c>
      <c r="L413">
        <f t="shared" si="25"/>
        <v>111.36033612380157</v>
      </c>
      <c r="M413">
        <f t="shared" si="26"/>
        <v>3.2003361238015771</v>
      </c>
      <c r="N413">
        <f t="shared" si="27"/>
        <v>0.41</v>
      </c>
    </row>
    <row r="414" spans="7:14" x14ac:dyDescent="0.25">
      <c r="G414">
        <v>411</v>
      </c>
      <c r="H414">
        <f t="shared" si="24"/>
        <v>0.41099999999999998</v>
      </c>
      <c r="I414">
        <f>IF(Price!$AB$12&gt;Price!$AB$11,BETAINV(H414,Price!$AB$19,Price!$AB$20,Price!$AB$11,Price!$AB$12),Price!$AB$11)</f>
        <v>5.2175872075350824</v>
      </c>
      <c r="J414">
        <f>IF(Yield!$AB$12&gt;Yield!$AB$11,BETAINV(H414,Yield!$AB$19,Yield!$AB$20,Yield!$AB$11,Yield!$AB$12),Yield!$AB$11)</f>
        <v>48.733139044888816</v>
      </c>
      <c r="K414">
        <f>IF(Costs!$AB$12&gt;Costs!$AB$11,BETAINV(H414,Costs!$AB$19,Costs!$AB$20,Costs!$AB$11,Costs!$AB$12),Costs!$AB$11)</f>
        <v>142.73150895921404</v>
      </c>
      <c r="L414">
        <f t="shared" si="25"/>
        <v>111.53789390442628</v>
      </c>
      <c r="M414">
        <f t="shared" si="26"/>
        <v>3.377893904426287</v>
      </c>
      <c r="N414">
        <f t="shared" si="27"/>
        <v>0.41099999999999998</v>
      </c>
    </row>
    <row r="415" spans="7:14" x14ac:dyDescent="0.25">
      <c r="G415">
        <v>412</v>
      </c>
      <c r="H415">
        <f t="shared" si="24"/>
        <v>0.41199999999999998</v>
      </c>
      <c r="I415">
        <f>IF(Price!$AB$12&gt;Price!$AB$11,BETAINV(H415,Price!$AB$19,Price!$AB$20,Price!$AB$11,Price!$AB$12),Price!$AB$11)</f>
        <v>5.2189188058054761</v>
      </c>
      <c r="J415">
        <f>IF(Yield!$AB$12&gt;Yield!$AB$11,BETAINV(H415,Yield!$AB$19,Yield!$AB$20,Yield!$AB$11,Yield!$AB$12),Yield!$AB$11)</f>
        <v>48.755540469695774</v>
      </c>
      <c r="K415">
        <f>IF(Costs!$AB$12&gt;Costs!$AB$11,BETAINV(H415,Costs!$AB$19,Costs!$AB$20,Costs!$AB$11,Costs!$AB$12),Costs!$AB$11)</f>
        <v>142.7359272284711</v>
      </c>
      <c r="L415">
        <f t="shared" si="25"/>
        <v>111.71527981603413</v>
      </c>
      <c r="M415">
        <f t="shared" si="26"/>
        <v>3.5552798160341297</v>
      </c>
      <c r="N415">
        <f t="shared" si="27"/>
        <v>0.41199999999999998</v>
      </c>
    </row>
    <row r="416" spans="7:14" x14ac:dyDescent="0.25">
      <c r="G416">
        <v>413</v>
      </c>
      <c r="H416">
        <f t="shared" si="24"/>
        <v>0.41299999999999998</v>
      </c>
      <c r="I416">
        <f>IF(Price!$AB$12&gt;Price!$AB$11,BETAINV(H416,Price!$AB$19,Price!$AB$20,Price!$AB$11,Price!$AB$12),Price!$AB$11)</f>
        <v>5.2202491949231229</v>
      </c>
      <c r="J416">
        <f>IF(Yield!$AB$12&gt;Yield!$AB$11,BETAINV(H416,Yield!$AB$19,Yield!$AB$20,Yield!$AB$11,Yield!$AB$12),Yield!$AB$11)</f>
        <v>48.777909147128042</v>
      </c>
      <c r="K416">
        <f>IF(Costs!$AB$12&gt;Costs!$AB$11,BETAINV(H416,Costs!$AB$19,Costs!$AB$20,Costs!$AB$11,Costs!$AB$12),Costs!$AB$11)</f>
        <v>142.74034608953309</v>
      </c>
      <c r="L416">
        <f t="shared" si="25"/>
        <v>111.8924948657953</v>
      </c>
      <c r="M416">
        <f t="shared" si="26"/>
        <v>3.732494865795303</v>
      </c>
      <c r="N416">
        <f t="shared" si="27"/>
        <v>0.41299999999999998</v>
      </c>
    </row>
    <row r="417" spans="7:14" x14ac:dyDescent="0.25">
      <c r="G417">
        <v>414</v>
      </c>
      <c r="H417">
        <f t="shared" si="24"/>
        <v>0.41399999999999998</v>
      </c>
      <c r="I417">
        <f>IF(Price!$AB$12&gt;Price!$AB$11,BETAINV(H417,Price!$AB$19,Price!$AB$20,Price!$AB$11,Price!$AB$12),Price!$AB$11)</f>
        <v>5.2215783833224396</v>
      </c>
      <c r="J417">
        <f>IF(Yield!$AB$12&gt;Yield!$AB$11,BETAINV(H417,Yield!$AB$19,Yield!$AB$20,Yield!$AB$11,Yield!$AB$12),Yield!$AB$11)</f>
        <v>48.800245234839196</v>
      </c>
      <c r="K417">
        <f>IF(Costs!$AB$12&gt;Costs!$AB$11,BETAINV(H417,Costs!$AB$19,Costs!$AB$20,Costs!$AB$11,Costs!$AB$12),Costs!$AB$11)</f>
        <v>142.74476556348034</v>
      </c>
      <c r="L417">
        <f t="shared" si="25"/>
        <v>112.0695400555899</v>
      </c>
      <c r="M417">
        <f t="shared" si="26"/>
        <v>3.9095400555899005</v>
      </c>
      <c r="N417">
        <f t="shared" si="27"/>
        <v>0.41399999999999998</v>
      </c>
    </row>
    <row r="418" spans="7:14" x14ac:dyDescent="0.25">
      <c r="G418">
        <v>415</v>
      </c>
      <c r="H418">
        <f t="shared" si="24"/>
        <v>0.41499999999999998</v>
      </c>
      <c r="I418">
        <f>IF(Price!$AB$12&gt;Price!$AB$11,BETAINV(H418,Price!$AB$19,Price!$AB$20,Price!$AB$11,Price!$AB$12),Price!$AB$11)</f>
        <v>5.2229063793965711</v>
      </c>
      <c r="J418">
        <f>IF(Yield!$AB$12&gt;Yield!$AB$11,BETAINV(H418,Yield!$AB$19,Yield!$AB$20,Yield!$AB$11,Yield!$AB$12),Yield!$AB$11)</f>
        <v>48.822548889512376</v>
      </c>
      <c r="K418">
        <f>IF(Costs!$AB$12&gt;Costs!$AB$11,BETAINV(H418,Costs!$AB$19,Costs!$AB$20,Costs!$AB$11,Costs!$AB$12),Costs!$AB$11)</f>
        <v>142.74918567137283</v>
      </c>
      <c r="L418">
        <f t="shared" si="25"/>
        <v>112.24641638206234</v>
      </c>
      <c r="M418">
        <f t="shared" si="26"/>
        <v>4.0864163820623389</v>
      </c>
      <c r="N418">
        <f t="shared" si="27"/>
        <v>0.41499999999999998</v>
      </c>
    </row>
    <row r="419" spans="7:14" x14ac:dyDescent="0.25">
      <c r="G419">
        <v>416</v>
      </c>
      <c r="H419">
        <f t="shared" si="24"/>
        <v>0.41599999999999998</v>
      </c>
      <c r="I419">
        <f>IF(Price!$AB$12&gt;Price!$AB$11,BETAINV(H419,Price!$AB$19,Price!$AB$20,Price!$AB$11,Price!$AB$12),Price!$AB$11)</f>
        <v>5.2242331914978539</v>
      </c>
      <c r="J419">
        <f>IF(Yield!$AB$12&gt;Yield!$AB$11,BETAINV(H419,Yield!$AB$19,Yield!$AB$20,Yield!$AB$11,Yield!$AB$12),Yield!$AB$11)</f>
        <v>48.844820266869448</v>
      </c>
      <c r="K419">
        <f>IF(Costs!$AB$12&gt;Costs!$AB$11,BETAINV(H419,Costs!$AB$19,Costs!$AB$20,Costs!$AB$11,Costs!$AB$12),Costs!$AB$11)</f>
        <v>142.75360643425097</v>
      </c>
      <c r="L419">
        <f t="shared" si="25"/>
        <v>112.42312483667547</v>
      </c>
      <c r="M419">
        <f t="shared" si="26"/>
        <v>4.2631248366754733</v>
      </c>
      <c r="N419">
        <f t="shared" si="27"/>
        <v>0.41599999999999998</v>
      </c>
    </row>
    <row r="420" spans="7:14" x14ac:dyDescent="0.25">
      <c r="G420">
        <v>417</v>
      </c>
      <c r="H420">
        <f t="shared" si="24"/>
        <v>0.41699999999999998</v>
      </c>
      <c r="I420">
        <f>IF(Price!$AB$12&gt;Price!$AB$11,BETAINV(H420,Price!$AB$19,Price!$AB$20,Price!$AB$11,Price!$AB$12),Price!$AB$11)</f>
        <v>5.2255588279382712</v>
      </c>
      <c r="J420">
        <f>IF(Yield!$AB$12&gt;Yield!$AB$11,BETAINV(H420,Yield!$AB$19,Yield!$AB$20,Yield!$AB$11,Yield!$AB$12),Yield!$AB$11)</f>
        <v>48.867059521680098</v>
      </c>
      <c r="K420">
        <f>IF(Costs!$AB$12&gt;Costs!$AB$11,BETAINV(H420,Costs!$AB$19,Costs!$AB$20,Costs!$AB$11,Costs!$AB$12),Costs!$AB$11)</f>
        <v>142.75802787313665</v>
      </c>
      <c r="L420">
        <f t="shared" si="25"/>
        <v>112.59966640576374</v>
      </c>
      <c r="M420">
        <f t="shared" si="26"/>
        <v>4.4396664057637452</v>
      </c>
      <c r="N420">
        <f t="shared" si="27"/>
        <v>0.41699999999999998</v>
      </c>
    </row>
    <row r="421" spans="7:14" x14ac:dyDescent="0.25">
      <c r="G421">
        <v>418</v>
      </c>
      <c r="H421">
        <f t="shared" si="24"/>
        <v>0.41799999999999998</v>
      </c>
      <c r="I421">
        <f>IF(Price!$AB$12&gt;Price!$AB$11,BETAINV(H421,Price!$AB$19,Price!$AB$20,Price!$AB$11,Price!$AB$12),Price!$AB$11)</f>
        <v>5.2268832969899064</v>
      </c>
      <c r="J421">
        <f>IF(Yield!$AB$12&gt;Yield!$AB$11,BETAINV(H421,Yield!$AB$19,Yield!$AB$20,Yield!$AB$11,Yield!$AB$12),Yield!$AB$11)</f>
        <v>48.889266807770859</v>
      </c>
      <c r="K421">
        <f>IF(Costs!$AB$12&gt;Costs!$AB$11,BETAINV(H421,Costs!$AB$19,Costs!$AB$20,Costs!$AB$11,Costs!$AB$12),Costs!$AB$11)</f>
        <v>142.76245000903396</v>
      </c>
      <c r="L421">
        <f t="shared" si="25"/>
        <v>112.77604207058658</v>
      </c>
      <c r="M421">
        <f t="shared" si="26"/>
        <v>4.6160420705865874</v>
      </c>
      <c r="N421">
        <f t="shared" si="27"/>
        <v>0.41799999999999998</v>
      </c>
    </row>
    <row r="422" spans="7:14" x14ac:dyDescent="0.25">
      <c r="G422">
        <v>419</v>
      </c>
      <c r="H422">
        <f t="shared" si="24"/>
        <v>0.41899999999999998</v>
      </c>
      <c r="I422">
        <f>IF(Price!$AB$12&gt;Price!$AB$11,BETAINV(H422,Price!$AB$19,Price!$AB$20,Price!$AB$11,Price!$AB$12),Price!$AB$11)</f>
        <v>5.2282066068853927</v>
      </c>
      <c r="J422">
        <f>IF(Yield!$AB$12&gt;Yield!$AB$11,BETAINV(H422,Yield!$AB$19,Yield!$AB$20,Yield!$AB$11,Yield!$AB$12),Yield!$AB$11)</f>
        <v>48.911442278033974</v>
      </c>
      <c r="K422">
        <f>IF(Costs!$AB$12&gt;Costs!$AB$11,BETAINV(H422,Costs!$AB$19,Costs!$AB$20,Costs!$AB$11,Costs!$AB$12),Costs!$AB$11)</f>
        <v>142.76687286293014</v>
      </c>
      <c r="L422">
        <f t="shared" si="25"/>
        <v>112.9522528073806</v>
      </c>
      <c r="M422">
        <f t="shared" si="26"/>
        <v>4.7922528073806063</v>
      </c>
      <c r="N422">
        <f t="shared" si="27"/>
        <v>0.41899999999999998</v>
      </c>
    </row>
    <row r="423" spans="7:14" x14ac:dyDescent="0.25">
      <c r="G423">
        <v>420</v>
      </c>
      <c r="H423">
        <f t="shared" si="24"/>
        <v>0.42</v>
      </c>
      <c r="I423">
        <f>IF(Price!$AB$12&gt;Price!$AB$11,BETAINV(H423,Price!$AB$19,Price!$AB$20,Price!$AB$11,Price!$AB$12),Price!$AB$11)</f>
        <v>5.2295287658183547</v>
      </c>
      <c r="J423">
        <f>IF(Yield!$AB$12&gt;Yield!$AB$11,BETAINV(H423,Yield!$AB$19,Yield!$AB$20,Yield!$AB$11,Yield!$AB$12),Yield!$AB$11)</f>
        <v>48.933586084436179</v>
      </c>
      <c r="K423">
        <f>IF(Costs!$AB$12&gt;Costs!$AB$11,BETAINV(H423,Costs!$AB$19,Costs!$AB$20,Costs!$AB$11,Costs!$AB$12),Costs!$AB$11)</f>
        <v>142.77129645579643</v>
      </c>
      <c r="L423">
        <f t="shared" si="25"/>
        <v>113.12829958741131</v>
      </c>
      <c r="M423">
        <f t="shared" si="26"/>
        <v>4.9682995874113089</v>
      </c>
      <c r="N423">
        <f t="shared" si="27"/>
        <v>0.42</v>
      </c>
    </row>
    <row r="424" spans="7:14" x14ac:dyDescent="0.25">
      <c r="G424">
        <v>421</v>
      </c>
      <c r="H424">
        <f t="shared" si="24"/>
        <v>0.42099999999999999</v>
      </c>
      <c r="I424">
        <f>IF(Price!$AB$12&gt;Price!$AB$11,BETAINV(H424,Price!$AB$19,Price!$AB$20,Price!$AB$11,Price!$AB$12),Price!$AB$11)</f>
        <v>5.2308497819438493</v>
      </c>
      <c r="J424">
        <f>IF(Yield!$AB$12&gt;Yield!$AB$11,BETAINV(H424,Yield!$AB$19,Yield!$AB$20,Yield!$AB$11,Yield!$AB$12),Yield!$AB$11)</f>
        <v>48.955698378027435</v>
      </c>
      <c r="K424">
        <f>IF(Costs!$AB$12&gt;Costs!$AB$11,BETAINV(H424,Costs!$AB$19,Costs!$AB$20,Costs!$AB$11,Costs!$AB$12),Costs!$AB$11)</f>
        <v>142.77572080858903</v>
      </c>
      <c r="L424">
        <f t="shared" si="25"/>
        <v>113.30418337702463</v>
      </c>
      <c r="M424">
        <f t="shared" si="26"/>
        <v>5.1441833770246319</v>
      </c>
      <c r="N424">
        <f t="shared" si="27"/>
        <v>0.42099999999999999</v>
      </c>
    </row>
    <row r="425" spans="7:14" x14ac:dyDescent="0.25">
      <c r="G425">
        <v>422</v>
      </c>
      <c r="H425">
        <f t="shared" si="24"/>
        <v>0.42199999999999999</v>
      </c>
      <c r="I425">
        <f>IF(Price!$AB$12&gt;Price!$AB$11,BETAINV(H425,Price!$AB$19,Price!$AB$20,Price!$AB$11,Price!$AB$12),Price!$AB$11)</f>
        <v>5.2321696633788015</v>
      </c>
      <c r="J425">
        <f>IF(Yield!$AB$12&gt;Yield!$AB$11,BETAINV(H425,Yield!$AB$19,Yield!$AB$20,Yield!$AB$11,Yield!$AB$12),Yield!$AB$11)</f>
        <v>48.977779308949522</v>
      </c>
      <c r="K425">
        <f>IF(Costs!$AB$12&gt;Costs!$AB$11,BETAINV(H425,Costs!$AB$19,Costs!$AB$20,Costs!$AB$11,Costs!$AB$12),Costs!$AB$11)</f>
        <v>142.78014594224985</v>
      </c>
      <c r="L425">
        <f t="shared" si="25"/>
        <v>113.47990513769778</v>
      </c>
      <c r="M425">
        <f t="shared" si="26"/>
        <v>5.3199051376977877</v>
      </c>
      <c r="N425">
        <f t="shared" si="27"/>
        <v>0.42199999999999999</v>
      </c>
    </row>
    <row r="426" spans="7:14" x14ac:dyDescent="0.25">
      <c r="G426">
        <v>423</v>
      </c>
      <c r="H426">
        <f t="shared" si="24"/>
        <v>0.42299999999999999</v>
      </c>
      <c r="I426">
        <f>IF(Price!$AB$12&gt;Price!$AB$11,BETAINV(H426,Price!$AB$19,Price!$AB$20,Price!$AB$11,Price!$AB$12),Price!$AB$11)</f>
        <v>5.2334884182024339</v>
      </c>
      <c r="J426">
        <f>IF(Yield!$AB$12&gt;Yield!$AB$11,BETAINV(H426,Yield!$AB$19,Yield!$AB$20,Yield!$AB$11,Yield!$AB$12),Yield!$AB$11)</f>
        <v>48.999829026444509</v>
      </c>
      <c r="K426">
        <f>IF(Costs!$AB$12&gt;Costs!$AB$11,BETAINV(H426,Costs!$AB$19,Costs!$AB$20,Costs!$AB$11,Costs!$AB$12),Costs!$AB$11)</f>
        <v>142.78457187770746</v>
      </c>
      <c r="L426">
        <f t="shared" si="25"/>
        <v>113.65546582608934</v>
      </c>
      <c r="M426">
        <f t="shared" si="26"/>
        <v>5.4954658260893439</v>
      </c>
      <c r="N426">
        <f t="shared" si="27"/>
        <v>0.42299999999999999</v>
      </c>
    </row>
    <row r="427" spans="7:14" x14ac:dyDescent="0.25">
      <c r="G427">
        <v>424</v>
      </c>
      <c r="H427">
        <f t="shared" si="24"/>
        <v>0.42399999999999999</v>
      </c>
      <c r="I427">
        <f>IF(Price!$AB$12&gt;Price!$AB$11,BETAINV(H427,Price!$AB$19,Price!$AB$20,Price!$AB$11,Price!$AB$12),Price!$AB$11)</f>
        <v>5.2348060544566959</v>
      </c>
      <c r="J427">
        <f>IF(Yield!$AB$12&gt;Yield!$AB$11,BETAINV(H427,Yield!$AB$19,Yield!$AB$20,Yield!$AB$11,Yield!$AB$12),Yield!$AB$11)</f>
        <v>49.021847678863232</v>
      </c>
      <c r="K427">
        <f>IF(Costs!$AB$12&gt;Costs!$AB$11,BETAINV(H427,Costs!$AB$19,Costs!$AB$20,Costs!$AB$11,Costs!$AB$12),Costs!$AB$11)</f>
        <v>142.7889986358779</v>
      </c>
      <c r="L427">
        <f t="shared" si="25"/>
        <v>113.83086639408927</v>
      </c>
      <c r="M427">
        <f t="shared" si="26"/>
        <v>5.6708663940892734</v>
      </c>
      <c r="N427">
        <f t="shared" si="27"/>
        <v>0.42399999999999999</v>
      </c>
    </row>
    <row r="428" spans="7:14" x14ac:dyDescent="0.25">
      <c r="G428">
        <v>425</v>
      </c>
      <c r="H428">
        <f t="shared" si="24"/>
        <v>0.42499999999999999</v>
      </c>
      <c r="I428">
        <f>IF(Price!$AB$12&gt;Price!$AB$11,BETAINV(H428,Price!$AB$19,Price!$AB$20,Price!$AB$11,Price!$AB$12),Price!$AB$11)</f>
        <v>5.2361225801466844</v>
      </c>
      <c r="J428">
        <f>IF(Yield!$AB$12&gt;Yield!$AB$11,BETAINV(H428,Yield!$AB$19,Yield!$AB$20,Yield!$AB$11,Yield!$AB$12),Yield!$AB$11)</f>
        <v>49.043835413673584</v>
      </c>
      <c r="K428">
        <f>IF(Costs!$AB$12&gt;Costs!$AB$11,BETAINV(H428,Costs!$AB$19,Costs!$AB$20,Costs!$AB$11,Costs!$AB$12),Costs!$AB$11)</f>
        <v>142.79342623766564</v>
      </c>
      <c r="L428">
        <f t="shared" si="25"/>
        <v>114.00610778886823</v>
      </c>
      <c r="M428">
        <f t="shared" si="26"/>
        <v>5.8461077888682382</v>
      </c>
      <c r="N428">
        <f t="shared" si="27"/>
        <v>0.42499999999999999</v>
      </c>
    </row>
    <row r="429" spans="7:14" x14ac:dyDescent="0.25">
      <c r="G429">
        <v>426</v>
      </c>
      <c r="H429">
        <f t="shared" si="24"/>
        <v>0.42599999999999999</v>
      </c>
      <c r="I429">
        <f>IF(Price!$AB$12&gt;Price!$AB$11,BETAINV(H429,Price!$AB$19,Price!$AB$20,Price!$AB$11,Price!$AB$12),Price!$AB$11)</f>
        <v>5.2374380032410635</v>
      </c>
      <c r="J429">
        <f>IF(Yield!$AB$12&gt;Yield!$AB$11,BETAINV(H429,Yield!$AB$19,Yield!$AB$20,Yield!$AB$11,Yield!$AB$12),Yield!$AB$11)</f>
        <v>49.065792377468775</v>
      </c>
      <c r="K429">
        <f>IF(Costs!$AB$12&gt;Costs!$AB$11,BETAINV(H429,Costs!$AB$19,Costs!$AB$20,Costs!$AB$11,Costs!$AB$12),Costs!$AB$11)</f>
        <v>142.79785470396425</v>
      </c>
      <c r="L429">
        <f t="shared" si="25"/>
        <v>114.18119095292641</v>
      </c>
      <c r="M429">
        <f t="shared" si="26"/>
        <v>6.0211909529264176</v>
      </c>
      <c r="N429">
        <f t="shared" si="27"/>
        <v>0.42599999999999999</v>
      </c>
    </row>
    <row r="430" spans="7:14" x14ac:dyDescent="0.25">
      <c r="G430">
        <v>427</v>
      </c>
      <c r="H430">
        <f t="shared" si="24"/>
        <v>0.42699999999999999</v>
      </c>
      <c r="I430">
        <f>IF(Price!$AB$12&gt;Price!$AB$11,BETAINV(H430,Price!$AB$19,Price!$AB$20,Price!$AB$11,Price!$AB$12),Price!$AB$11)</f>
        <v>5.2387523316724831</v>
      </c>
      <c r="J430">
        <f>IF(Yield!$AB$12&gt;Yield!$AB$11,BETAINV(H430,Yield!$AB$19,Yield!$AB$20,Yield!$AB$11,Yield!$AB$12),Yield!$AB$11)</f>
        <v>49.087718715975456</v>
      </c>
      <c r="K430">
        <f>IF(Costs!$AB$12&gt;Costs!$AB$11,BETAINV(H430,Costs!$AB$19,Costs!$AB$20,Costs!$AB$11,Costs!$AB$12),Costs!$AB$11)</f>
        <v>142.80228405565748</v>
      </c>
      <c r="L430">
        <f t="shared" si="25"/>
        <v>114.35611682414191</v>
      </c>
      <c r="M430">
        <f t="shared" si="26"/>
        <v>6.1961168241419102</v>
      </c>
      <c r="N430">
        <f t="shared" si="27"/>
        <v>0.42699999999999999</v>
      </c>
    </row>
    <row r="431" spans="7:14" x14ac:dyDescent="0.25">
      <c r="G431">
        <v>428</v>
      </c>
      <c r="H431">
        <f t="shared" si="24"/>
        <v>0.42799999999999999</v>
      </c>
      <c r="I431">
        <f>IF(Price!$AB$12&gt;Price!$AB$11,BETAINV(H431,Price!$AB$19,Price!$AB$20,Price!$AB$11,Price!$AB$12),Price!$AB$11)</f>
        <v>5.2400655733379837</v>
      </c>
      <c r="J431">
        <f>IF(Yield!$AB$12&gt;Yield!$AB$11,BETAINV(H431,Yield!$AB$19,Yield!$AB$20,Yield!$AB$11,Yield!$AB$12),Yield!$AB$11)</f>
        <v>49.109614574061787</v>
      </c>
      <c r="K431">
        <f>IF(Costs!$AB$12&gt;Costs!$AB$11,BETAINV(H431,Costs!$AB$19,Costs!$AB$20,Costs!$AB$11,Costs!$AB$12),Costs!$AB$11)</f>
        <v>142.80671431361992</v>
      </c>
      <c r="L431">
        <f t="shared" si="25"/>
        <v>114.53088633581854</v>
      </c>
      <c r="M431">
        <f t="shared" si="26"/>
        <v>6.3708863358185397</v>
      </c>
      <c r="N431">
        <f t="shared" si="27"/>
        <v>0.42799999999999999</v>
      </c>
    </row>
    <row r="432" spans="7:14" x14ac:dyDescent="0.25">
      <c r="G432">
        <v>429</v>
      </c>
      <c r="H432">
        <f t="shared" si="24"/>
        <v>0.42899999999999999</v>
      </c>
      <c r="I432">
        <f>IF(Price!$AB$12&gt;Price!$AB$11,BETAINV(H432,Price!$AB$19,Price!$AB$20,Price!$AB$11,Price!$AB$12),Price!$AB$11)</f>
        <v>5.2413777360994107</v>
      </c>
      <c r="J432">
        <f>IF(Yield!$AB$12&gt;Yield!$AB$11,BETAINV(H432,Yield!$AB$19,Yield!$AB$20,Yield!$AB$11,Yield!$AB$12),Yield!$AB$11)</f>
        <v>49.131480095745445</v>
      </c>
      <c r="K432">
        <f>IF(Costs!$AB$12&gt;Costs!$AB$11,BETAINV(H432,Costs!$AB$19,Costs!$AB$20,Costs!$AB$11,Costs!$AB$12),Costs!$AB$11)</f>
        <v>142.81114549871796</v>
      </c>
      <c r="L432">
        <f t="shared" si="25"/>
        <v>114.70550041673357</v>
      </c>
      <c r="M432">
        <f t="shared" si="26"/>
        <v>6.5455004167335744</v>
      </c>
      <c r="N432">
        <f t="shared" si="27"/>
        <v>0.42899999999999999</v>
      </c>
    </row>
    <row r="433" spans="7:14" x14ac:dyDescent="0.25">
      <c r="G433">
        <v>430</v>
      </c>
      <c r="H433">
        <f t="shared" si="24"/>
        <v>0.43</v>
      </c>
      <c r="I433">
        <f>IF(Price!$AB$12&gt;Price!$AB$11,BETAINV(H433,Price!$AB$19,Price!$AB$20,Price!$AB$11,Price!$AB$12),Price!$AB$11)</f>
        <v>5.2426888277838115</v>
      </c>
      <c r="J433">
        <f>IF(Yield!$AB$12&gt;Yield!$AB$11,BETAINV(H433,Yield!$AB$19,Yield!$AB$20,Yield!$AB$11,Yield!$AB$12),Yield!$AB$11)</f>
        <v>49.153315424201459</v>
      </c>
      <c r="K433">
        <f>IF(Costs!$AB$12&gt;Costs!$AB$11,BETAINV(H433,Costs!$AB$19,Costs!$AB$20,Costs!$AB$11,Costs!$AB$12),Costs!$AB$11)</f>
        <v>142.81557763181061</v>
      </c>
      <c r="L433">
        <f t="shared" si="25"/>
        <v>114.87995999118405</v>
      </c>
      <c r="M433">
        <f t="shared" si="26"/>
        <v>6.7199599911840551</v>
      </c>
      <c r="N433">
        <f t="shared" si="27"/>
        <v>0.43</v>
      </c>
    </row>
    <row r="434" spans="7:14" x14ac:dyDescent="0.25">
      <c r="G434">
        <v>431</v>
      </c>
      <c r="H434">
        <f t="shared" si="24"/>
        <v>0.43099999999999999</v>
      </c>
      <c r="I434">
        <f>IF(Price!$AB$12&gt;Price!$AB$11,BETAINV(H434,Price!$AB$19,Price!$AB$20,Price!$AB$11,Price!$AB$12),Price!$AB$11)</f>
        <v>5.2439988561838424</v>
      </c>
      <c r="J434">
        <f>IF(Yield!$AB$12&gt;Yield!$AB$11,BETAINV(H434,Yield!$AB$19,Yield!$AB$20,Yield!$AB$11,Yield!$AB$12),Yield!$AB$11)</f>
        <v>49.175120701770084</v>
      </c>
      <c r="K434">
        <f>IF(Costs!$AB$12&gt;Costs!$AB$11,BETAINV(H434,Costs!$AB$19,Costs!$AB$20,Costs!$AB$11,Costs!$AB$12),Costs!$AB$11)</f>
        <v>142.82001073375037</v>
      </c>
      <c r="L434">
        <f t="shared" si="25"/>
        <v>115.05426597903434</v>
      </c>
      <c r="M434">
        <f t="shared" si="26"/>
        <v>6.8942659790343441</v>
      </c>
      <c r="N434">
        <f t="shared" si="27"/>
        <v>0.43099999999999999</v>
      </c>
    </row>
    <row r="435" spans="7:14" x14ac:dyDescent="0.25">
      <c r="G435">
        <v>432</v>
      </c>
      <c r="H435">
        <f t="shared" si="24"/>
        <v>0.432</v>
      </c>
      <c r="I435">
        <f>IF(Price!$AB$12&gt;Price!$AB$11,BETAINV(H435,Price!$AB$19,Price!$AB$20,Price!$AB$11,Price!$AB$12),Price!$AB$11)</f>
        <v>5.2453078290581594</v>
      </c>
      <c r="J435">
        <f>IF(Yield!$AB$12&gt;Yield!$AB$11,BETAINV(H435,Yield!$AB$19,Yield!$AB$20,Yield!$AB$11,Yield!$AB$12),Yield!$AB$11)</f>
        <v>49.196896069964446</v>
      </c>
      <c r="K435">
        <f>IF(Costs!$AB$12&gt;Costs!$AB$11,BETAINV(H435,Costs!$AB$19,Costs!$AB$20,Costs!$AB$11,Costs!$AB$12),Costs!$AB$11)</f>
        <v>142.82444482538395</v>
      </c>
      <c r="L435">
        <f t="shared" si="25"/>
        <v>115.22841929576114</v>
      </c>
      <c r="M435">
        <f t="shared" si="26"/>
        <v>7.0684192957611458</v>
      </c>
      <c r="N435">
        <f t="shared" si="27"/>
        <v>0.432</v>
      </c>
    </row>
    <row r="436" spans="7:14" x14ac:dyDescent="0.25">
      <c r="G436">
        <v>433</v>
      </c>
      <c r="H436">
        <f t="shared" si="24"/>
        <v>0.433</v>
      </c>
      <c r="I436">
        <f>IF(Price!$AB$12&gt;Price!$AB$11,BETAINV(H436,Price!$AB$19,Price!$AB$20,Price!$AB$11,Price!$AB$12),Price!$AB$11)</f>
        <v>5.246615754131815</v>
      </c>
      <c r="J436">
        <f>IF(Yield!$AB$12&gt;Yield!$AB$11,BETAINV(H436,Yield!$AB$19,Yield!$AB$20,Yield!$AB$11,Yield!$AB$12),Yield!$AB$11)</f>
        <v>49.218641669478274</v>
      </c>
      <c r="K436">
        <f>IF(Costs!$AB$12&gt;Costs!$AB$11,BETAINV(H436,Costs!$AB$19,Costs!$AB$20,Costs!$AB$11,Costs!$AB$12),Costs!$AB$11)</f>
        <v>142.82887992755332</v>
      </c>
      <c r="L436">
        <f t="shared" si="25"/>
        <v>115.40242085250003</v>
      </c>
      <c r="M436">
        <f t="shared" si="26"/>
        <v>7.2424208525000324</v>
      </c>
      <c r="N436">
        <f t="shared" si="27"/>
        <v>0.433</v>
      </c>
    </row>
    <row r="437" spans="7:14" x14ac:dyDescent="0.25">
      <c r="G437">
        <v>434</v>
      </c>
      <c r="H437">
        <f t="shared" si="24"/>
        <v>0.434</v>
      </c>
      <c r="I437">
        <f>IF(Price!$AB$12&gt;Price!$AB$11,BETAINV(H437,Price!$AB$19,Price!$AB$20,Price!$AB$11,Price!$AB$12),Price!$AB$11)</f>
        <v>5.247922639096644</v>
      </c>
      <c r="J437">
        <f>IF(Yield!$AB$12&gt;Yield!$AB$11,BETAINV(H437,Yield!$AB$19,Yield!$AB$20,Yield!$AB$11,Yield!$AB$12),Yield!$AB$11)</f>
        <v>49.240357640193388</v>
      </c>
      <c r="K437">
        <f>IF(Costs!$AB$12&gt;Costs!$AB$11,BETAINV(H437,Costs!$AB$19,Costs!$AB$20,Costs!$AB$11,Costs!$AB$12),Costs!$AB$11)</f>
        <v>142.83331606109633</v>
      </c>
      <c r="L437">
        <f t="shared" si="25"/>
        <v>115.57627155608995</v>
      </c>
      <c r="M437">
        <f t="shared" si="26"/>
        <v>7.4162715560899528</v>
      </c>
      <c r="N437">
        <f t="shared" si="27"/>
        <v>0.434</v>
      </c>
    </row>
    <row r="438" spans="7:14" x14ac:dyDescent="0.25">
      <c r="G438">
        <v>435</v>
      </c>
      <c r="H438">
        <f t="shared" si="24"/>
        <v>0.435</v>
      </c>
      <c r="I438">
        <f>IF(Price!$AB$12&gt;Price!$AB$11,BETAINV(H438,Price!$AB$19,Price!$AB$20,Price!$AB$11,Price!$AB$12),Price!$AB$11)</f>
        <v>5.2492284916116532</v>
      </c>
      <c r="J438">
        <f>IF(Yield!$AB$12&gt;Yield!$AB$11,BETAINV(H438,Yield!$AB$19,Yield!$AB$20,Yield!$AB$11,Yield!$AB$12),Yield!$AB$11)</f>
        <v>49.262044121187238</v>
      </c>
      <c r="K438">
        <f>IF(Costs!$AB$12&gt;Costs!$AB$11,BETAINV(H438,Costs!$AB$19,Costs!$AB$20,Costs!$AB$11,Costs!$AB$12),Costs!$AB$11)</f>
        <v>142.83775324684771</v>
      </c>
      <c r="L438">
        <f t="shared" si="25"/>
        <v>115.7499723091187</v>
      </c>
      <c r="M438">
        <f t="shared" si="26"/>
        <v>7.589972309118707</v>
      </c>
      <c r="N438">
        <f t="shared" si="27"/>
        <v>0.435</v>
      </c>
    </row>
    <row r="439" spans="7:14" x14ac:dyDescent="0.25">
      <c r="G439">
        <v>436</v>
      </c>
      <c r="H439">
        <f t="shared" si="24"/>
        <v>0.436</v>
      </c>
      <c r="I439">
        <f>IF(Price!$AB$12&gt;Price!$AB$11,BETAINV(H439,Price!$AB$19,Price!$AB$20,Price!$AB$11,Price!$AB$12),Price!$AB$11)</f>
        <v>5.2505333193034005</v>
      </c>
      <c r="J439">
        <f>IF(Yield!$AB$12&gt;Yield!$AB$11,BETAINV(H439,Yield!$AB$19,Yield!$AB$20,Yield!$AB$11,Yield!$AB$12),Yield!$AB$11)</f>
        <v>49.283701250740265</v>
      </c>
      <c r="K439">
        <f>IF(Costs!$AB$12&gt;Costs!$AB$11,BETAINV(H439,Costs!$AB$19,Costs!$AB$20,Costs!$AB$11,Costs!$AB$12),Costs!$AB$11)</f>
        <v>142.84219150563979</v>
      </c>
      <c r="L439">
        <f t="shared" si="25"/>
        <v>115.92352400996663</v>
      </c>
      <c r="M439">
        <f t="shared" si="26"/>
        <v>7.7635240099666305</v>
      </c>
      <c r="N439">
        <f t="shared" si="27"/>
        <v>0.436</v>
      </c>
    </row>
    <row r="440" spans="7:14" x14ac:dyDescent="0.25">
      <c r="G440">
        <v>437</v>
      </c>
      <c r="H440">
        <f t="shared" si="24"/>
        <v>0.437</v>
      </c>
      <c r="I440">
        <f>IF(Price!$AB$12&gt;Price!$AB$11,BETAINV(H440,Price!$AB$19,Price!$AB$20,Price!$AB$11,Price!$AB$12),Price!$AB$11)</f>
        <v>5.2518371297663773</v>
      </c>
      <c r="J440">
        <f>IF(Yield!$AB$12&gt;Yield!$AB$11,BETAINV(H440,Yield!$AB$19,Yield!$AB$20,Yield!$AB$11,Yield!$AB$12),Yield!$AB$11)</f>
        <v>49.30532916634327</v>
      </c>
      <c r="K440">
        <f>IF(Costs!$AB$12&gt;Costs!$AB$11,BETAINV(H440,Costs!$AB$19,Costs!$AB$20,Costs!$AB$11,Costs!$AB$12),Costs!$AB$11)</f>
        <v>142.8466308583034</v>
      </c>
      <c r="L440">
        <f t="shared" si="25"/>
        <v>116.0969275528513</v>
      </c>
      <c r="M440">
        <f t="shared" si="26"/>
        <v>7.9369275528513015</v>
      </c>
      <c r="N440">
        <f t="shared" si="27"/>
        <v>0.437</v>
      </c>
    </row>
    <row r="441" spans="7:14" x14ac:dyDescent="0.25">
      <c r="G441">
        <v>438</v>
      </c>
      <c r="H441">
        <f t="shared" si="24"/>
        <v>0.438</v>
      </c>
      <c r="I441">
        <f>IF(Price!$AB$12&gt;Price!$AB$11,BETAINV(H441,Price!$AB$19,Price!$AB$20,Price!$AB$11,Price!$AB$12),Price!$AB$11)</f>
        <v>5.253139930563381</v>
      </c>
      <c r="J441">
        <f>IF(Yield!$AB$12&gt;Yield!$AB$11,BETAINV(H441,Yield!$AB$19,Yield!$AB$20,Yield!$AB$11,Yield!$AB$12),Yield!$AB$11)</f>
        <v>49.326928004704648</v>
      </c>
      <c r="K441">
        <f>IF(Costs!$AB$12&gt;Costs!$AB$11,BETAINV(H441,Costs!$AB$19,Costs!$AB$20,Costs!$AB$11,Costs!$AB$12),Costs!$AB$11)</f>
        <v>142.8510713256687</v>
      </c>
      <c r="L441">
        <f t="shared" si="25"/>
        <v>116.2701838278704</v>
      </c>
      <c r="M441">
        <f t="shared" si="26"/>
        <v>8.1101838278704008</v>
      </c>
      <c r="N441">
        <f t="shared" si="27"/>
        <v>0.438</v>
      </c>
    </row>
    <row r="442" spans="7:14" x14ac:dyDescent="0.25">
      <c r="G442">
        <v>439</v>
      </c>
      <c r="H442">
        <f t="shared" si="24"/>
        <v>0.439</v>
      </c>
      <c r="I442">
        <f>IF(Price!$AB$12&gt;Price!$AB$11,BETAINV(H442,Price!$AB$19,Price!$AB$20,Price!$AB$11,Price!$AB$12),Price!$AB$11)</f>
        <v>5.2544417292258911</v>
      </c>
      <c r="J442">
        <f>IF(Yield!$AB$12&gt;Yield!$AB$11,BETAINV(H442,Yield!$AB$19,Yield!$AB$20,Yield!$AB$11,Yield!$AB$12),Yield!$AB$11)</f>
        <v>49.348497901757561</v>
      </c>
      <c r="K442">
        <f>IF(Costs!$AB$12&gt;Costs!$AB$11,BETAINV(H442,Costs!$AB$19,Costs!$AB$20,Costs!$AB$11,Costs!$AB$12),Costs!$AB$11)</f>
        <v>142.85551292856593</v>
      </c>
      <c r="L442">
        <f t="shared" si="25"/>
        <v>116.44329372104534</v>
      </c>
      <c r="M442">
        <f t="shared" si="26"/>
        <v>8.2832937210453395</v>
      </c>
      <c r="N442">
        <f t="shared" si="27"/>
        <v>0.439</v>
      </c>
    </row>
    <row r="443" spans="7:14" x14ac:dyDescent="0.25">
      <c r="G443">
        <v>440</v>
      </c>
      <c r="H443">
        <f t="shared" si="24"/>
        <v>0.44</v>
      </c>
      <c r="I443">
        <f>IF(Price!$AB$12&gt;Price!$AB$11,BETAINV(H443,Price!$AB$19,Price!$AB$20,Price!$AB$11,Price!$AB$12),Price!$AB$11)</f>
        <v>5.2557425332544359</v>
      </c>
      <c r="J443">
        <f>IF(Yield!$AB$12&gt;Yield!$AB$11,BETAINV(H443,Yield!$AB$19,Yield!$AB$20,Yield!$AB$11,Yield!$AB$12),Yield!$AB$11)</f>
        <v>49.370038992667048</v>
      </c>
      <c r="K443">
        <f>IF(Costs!$AB$12&gt;Costs!$AB$11,BETAINV(H443,Costs!$AB$19,Costs!$AB$20,Costs!$AB$11,Costs!$AB$12),Costs!$AB$11)</f>
        <v>142.85995568782633</v>
      </c>
      <c r="L443">
        <f t="shared" si="25"/>
        <v>116.61625811436389</v>
      </c>
      <c r="M443">
        <f t="shared" si="26"/>
        <v>8.4562581143638909</v>
      </c>
      <c r="N443">
        <f t="shared" si="27"/>
        <v>0.44</v>
      </c>
    </row>
    <row r="444" spans="7:14" x14ac:dyDescent="0.25">
      <c r="G444">
        <v>441</v>
      </c>
      <c r="H444">
        <f t="shared" si="24"/>
        <v>0.441</v>
      </c>
      <c r="I444">
        <f>IF(Price!$AB$12&gt;Price!$AB$11,BETAINV(H444,Price!$AB$19,Price!$AB$20,Price!$AB$11,Price!$AB$12),Price!$AB$11)</f>
        <v>5.257042350118958</v>
      </c>
      <c r="J444">
        <f>IF(Yield!$AB$12&gt;Yield!$AB$11,BETAINV(H444,Yield!$AB$19,Yield!$AB$20,Yield!$AB$11,Yield!$AB$12),Yield!$AB$11)</f>
        <v>49.391551411837078</v>
      </c>
      <c r="K444">
        <f>IF(Costs!$AB$12&gt;Costs!$AB$11,BETAINV(H444,Costs!$AB$19,Costs!$AB$20,Costs!$AB$11,Costs!$AB$12),Costs!$AB$11)</f>
        <v>142.8643996242829</v>
      </c>
      <c r="L444">
        <f t="shared" si="25"/>
        <v>116.78907788582245</v>
      </c>
      <c r="M444">
        <f t="shared" si="26"/>
        <v>8.6290778858224542</v>
      </c>
      <c r="N444">
        <f t="shared" si="27"/>
        <v>0.441</v>
      </c>
    </row>
    <row r="445" spans="7:14" x14ac:dyDescent="0.25">
      <c r="G445">
        <v>442</v>
      </c>
      <c r="H445">
        <f t="shared" si="24"/>
        <v>0.442</v>
      </c>
      <c r="I445">
        <f>IF(Price!$AB$12&gt;Price!$AB$11,BETAINV(H445,Price!$AB$19,Price!$AB$20,Price!$AB$11,Price!$AB$12),Price!$AB$11)</f>
        <v>5.258341187259183</v>
      </c>
      <c r="J445">
        <f>IF(Yield!$AB$12&gt;Yield!$AB$11,BETAINV(H445,Yield!$AB$19,Yield!$AB$20,Yield!$AB$11,Yield!$AB$12),Yield!$AB$11)</f>
        <v>49.413035292917463</v>
      </c>
      <c r="K445">
        <f>IF(Costs!$AB$12&gt;Costs!$AB$11,BETAINV(H445,Costs!$AB$19,Costs!$AB$20,Costs!$AB$11,Costs!$AB$12),Costs!$AB$11)</f>
        <v>142.8688447587713</v>
      </c>
      <c r="L445">
        <f t="shared" si="25"/>
        <v>116.96175390946823</v>
      </c>
      <c r="M445">
        <f t="shared" si="26"/>
        <v>8.801753909468232</v>
      </c>
      <c r="N445">
        <f t="shared" si="27"/>
        <v>0.442</v>
      </c>
    </row>
    <row r="446" spans="7:14" x14ac:dyDescent="0.25">
      <c r="G446">
        <v>443</v>
      </c>
      <c r="H446">
        <f t="shared" si="24"/>
        <v>0.443</v>
      </c>
      <c r="I446">
        <f>IF(Price!$AB$12&gt;Price!$AB$11,BETAINV(H446,Price!$AB$19,Price!$AB$20,Price!$AB$11,Price!$AB$12),Price!$AB$11)</f>
        <v>5.2596390520849727</v>
      </c>
      <c r="J446">
        <f>IF(Yield!$AB$12&gt;Yield!$AB$11,BETAINV(H446,Yield!$AB$19,Yield!$AB$20,Yield!$AB$11,Yield!$AB$12),Yield!$AB$11)</f>
        <v>49.434490768810804</v>
      </c>
      <c r="K446">
        <f>IF(Costs!$AB$12&gt;Costs!$AB$11,BETAINV(H446,Costs!$AB$19,Costs!$AB$20,Costs!$AB$11,Costs!$AB$12),Costs!$AB$11)</f>
        <v>142.87329111213054</v>
      </c>
      <c r="L446">
        <f t="shared" si="25"/>
        <v>117.13428705544086</v>
      </c>
      <c r="M446">
        <f t="shared" si="26"/>
        <v>8.9742870554408682</v>
      </c>
      <c r="N446">
        <f t="shared" si="27"/>
        <v>0.443</v>
      </c>
    </row>
    <row r="447" spans="7:14" x14ac:dyDescent="0.25">
      <c r="G447">
        <v>444</v>
      </c>
      <c r="H447">
        <f t="shared" si="24"/>
        <v>0.44400000000000001</v>
      </c>
      <c r="I447">
        <f>IF(Price!$AB$12&gt;Price!$AB$11,BETAINV(H447,Price!$AB$19,Price!$AB$20,Price!$AB$11,Price!$AB$12),Price!$AB$11)</f>
        <v>5.2609359519766858</v>
      </c>
      <c r="J447">
        <f>IF(Yield!$AB$12&gt;Yield!$AB$11,BETAINV(H447,Yield!$AB$19,Yield!$AB$20,Yield!$AB$11,Yield!$AB$12),Yield!$AB$11)</f>
        <v>49.455917971679263</v>
      </c>
      <c r="K447">
        <f>IF(Costs!$AB$12&gt;Costs!$AB$11,BETAINV(H447,Costs!$AB$19,Costs!$AB$20,Costs!$AB$11,Costs!$AB$12),Costs!$AB$11)</f>
        <v>142.87773870520394</v>
      </c>
      <c r="L447">
        <f t="shared" si="25"/>
        <v>117.3066781900134</v>
      </c>
      <c r="M447">
        <f t="shared" si="26"/>
        <v>9.1466781900134038</v>
      </c>
      <c r="N447">
        <f t="shared" si="27"/>
        <v>0.44400000000000001</v>
      </c>
    </row>
    <row r="448" spans="7:14" x14ac:dyDescent="0.25">
      <c r="G448">
        <v>445</v>
      </c>
      <c r="H448">
        <f t="shared" si="24"/>
        <v>0.44500000000000001</v>
      </c>
      <c r="I448">
        <f>IF(Price!$AB$12&gt;Price!$AB$11,BETAINV(H448,Price!$AB$19,Price!$AB$20,Price!$AB$11,Price!$AB$12),Price!$AB$11)</f>
        <v>5.2622318942855335</v>
      </c>
      <c r="J448">
        <f>IF(Yield!$AB$12&gt;Yield!$AB$11,BETAINV(H448,Yield!$AB$19,Yield!$AB$20,Yield!$AB$11,Yield!$AB$12),Yield!$AB$11)</f>
        <v>49.477317032951319</v>
      </c>
      <c r="K448">
        <f>IF(Costs!$AB$12&gt;Costs!$AB$11,BETAINV(H448,Costs!$AB$19,Costs!$AB$20,Costs!$AB$11,Costs!$AB$12),Costs!$AB$11)</f>
        <v>142.88218755883989</v>
      </c>
      <c r="L448">
        <f t="shared" si="25"/>
        <v>117.4789281756334</v>
      </c>
      <c r="M448">
        <f t="shared" si="26"/>
        <v>9.3189281756334026</v>
      </c>
      <c r="N448">
        <f t="shared" si="27"/>
        <v>0.44500000000000001</v>
      </c>
    </row>
    <row r="449" spans="7:14" x14ac:dyDescent="0.25">
      <c r="G449">
        <v>446</v>
      </c>
      <c r="H449">
        <f t="shared" si="24"/>
        <v>0.44600000000000001</v>
      </c>
      <c r="I449">
        <f>IF(Price!$AB$12&gt;Price!$AB$11,BETAINV(H449,Price!$AB$19,Price!$AB$20,Price!$AB$11,Price!$AB$12),Price!$AB$11)</f>
        <v>5.263526886333926</v>
      </c>
      <c r="J449">
        <f>IF(Yield!$AB$12&gt;Yield!$AB$11,BETAINV(H449,Yield!$AB$19,Yield!$AB$20,Yield!$AB$11,Yield!$AB$12),Yield!$AB$11)</f>
        <v>49.498688083328474</v>
      </c>
      <c r="K449">
        <f>IF(Costs!$AB$12&gt;Costs!$AB$11,BETAINV(H449,Costs!$AB$19,Costs!$AB$20,Costs!$AB$11,Costs!$AB$12),Costs!$AB$11)</f>
        <v>142.88663769389262</v>
      </c>
      <c r="L449">
        <f t="shared" si="25"/>
        <v>117.65103787096353</v>
      </c>
      <c r="M449">
        <f t="shared" si="26"/>
        <v>9.4910378709635381</v>
      </c>
      <c r="N449">
        <f t="shared" si="27"/>
        <v>0.44600000000000001</v>
      </c>
    </row>
    <row r="450" spans="7:14" x14ac:dyDescent="0.25">
      <c r="G450">
        <v>447</v>
      </c>
      <c r="H450">
        <f t="shared" si="24"/>
        <v>0.44700000000000001</v>
      </c>
      <c r="I450">
        <f>IF(Price!$AB$12&gt;Price!$AB$11,BETAINV(H450,Price!$AB$19,Price!$AB$20,Price!$AB$11,Price!$AB$12),Price!$AB$11)</f>
        <v>5.2648209354158251</v>
      </c>
      <c r="J450">
        <f>IF(Yield!$AB$12&gt;Yield!$AB$11,BETAINV(H450,Yield!$AB$19,Yield!$AB$20,Yield!$AB$11,Yield!$AB$12),Yield!$AB$11)</f>
        <v>49.520031252791874</v>
      </c>
      <c r="K450">
        <f>IF(Costs!$AB$12&gt;Costs!$AB$11,BETAINV(H450,Costs!$AB$19,Costs!$AB$20,Costs!$AB$11,Costs!$AB$12),Costs!$AB$11)</f>
        <v>142.89108913122314</v>
      </c>
      <c r="L450">
        <f t="shared" si="25"/>
        <v>117.82300813092147</v>
      </c>
      <c r="M450">
        <f t="shared" si="26"/>
        <v>9.6630081309214688</v>
      </c>
      <c r="N450">
        <f t="shared" si="27"/>
        <v>0.44700000000000001</v>
      </c>
    </row>
    <row r="451" spans="7:14" x14ac:dyDescent="0.25">
      <c r="G451">
        <v>448</v>
      </c>
      <c r="H451">
        <f t="shared" si="24"/>
        <v>0.44800000000000001</v>
      </c>
      <c r="I451">
        <f>IF(Price!$AB$12&gt;Price!$AB$11,BETAINV(H451,Price!$AB$19,Price!$AB$20,Price!$AB$11,Price!$AB$12),Price!$AB$11)</f>
        <v>5.2661140487970899</v>
      </c>
      <c r="J451">
        <f>IF(Yield!$AB$12&gt;Yield!$AB$11,BETAINV(H451,Yield!$AB$19,Yield!$AB$20,Yield!$AB$11,Yield!$AB$12),Yield!$AB$11)</f>
        <v>49.541346670608789</v>
      </c>
      <c r="K451">
        <f>IF(Costs!$AB$12&gt;Costs!$AB$11,BETAINV(H451,Costs!$AB$19,Costs!$AB$20,Costs!$AB$11,Costs!$AB$12),Costs!$AB$11)</f>
        <v>142.89554189169985</v>
      </c>
      <c r="L451">
        <f t="shared" si="25"/>
        <v>117.99483980672005</v>
      </c>
      <c r="M451">
        <f t="shared" si="26"/>
        <v>9.8348398067200549</v>
      </c>
      <c r="N451">
        <f t="shared" si="27"/>
        <v>0.44800000000000001</v>
      </c>
    </row>
    <row r="452" spans="7:14" x14ac:dyDescent="0.25">
      <c r="G452">
        <v>449</v>
      </c>
      <c r="H452">
        <f t="shared" ref="H452:H515" si="28">G452/1000</f>
        <v>0.44900000000000001</v>
      </c>
      <c r="I452">
        <f>IF(Price!$AB$12&gt;Price!$AB$11,BETAINV(H452,Price!$AB$19,Price!$AB$20,Price!$AB$11,Price!$AB$12),Price!$AB$11)</f>
        <v>5.2674062337158158</v>
      </c>
      <c r="J452">
        <f>IF(Yield!$AB$12&gt;Yield!$AB$11,BETAINV(H452,Yield!$AB$19,Yield!$AB$20,Yield!$AB$11,Yield!$AB$12),Yield!$AB$11)</f>
        <v>49.562634465339187</v>
      </c>
      <c r="K452">
        <f>IF(Costs!$AB$12&gt;Costs!$AB$11,BETAINV(H452,Costs!$AB$19,Costs!$AB$20,Costs!$AB$11,Costs!$AB$12),Costs!$AB$11)</f>
        <v>142.89999599619964</v>
      </c>
      <c r="L452">
        <f t="shared" ref="L452:L515" si="29">I452*J452-K452</f>
        <v>118.16653374590632</v>
      </c>
      <c r="M452">
        <f t="shared" ref="M452:M515" si="30">L452-$E$32-$E$35</f>
        <v>10.006533745906324</v>
      </c>
      <c r="N452">
        <f t="shared" ref="N452:N515" si="31">H452</f>
        <v>0.44900000000000001</v>
      </c>
    </row>
    <row r="453" spans="7:14" x14ac:dyDescent="0.25">
      <c r="G453">
        <v>450</v>
      </c>
      <c r="H453">
        <f t="shared" si="28"/>
        <v>0.45</v>
      </c>
      <c r="I453">
        <f>IF(Price!$AB$12&gt;Price!$AB$11,BETAINV(H453,Price!$AB$19,Price!$AB$20,Price!$AB$11,Price!$AB$12),Price!$AB$11)</f>
        <v>5.2686974973826786</v>
      </c>
      <c r="J453">
        <f>IF(Yield!$AB$12&gt;Yield!$AB$11,BETAINV(H453,Yield!$AB$19,Yield!$AB$20,Yield!$AB$11,Yield!$AB$12),Yield!$AB$11)</f>
        <v>49.583894764842093</v>
      </c>
      <c r="K453">
        <f>IF(Costs!$AB$12&gt;Costs!$AB$11,BETAINV(H453,Costs!$AB$19,Costs!$AB$20,Costs!$AB$11,Costs!$AB$12),Costs!$AB$11)</f>
        <v>142.90445146560845</v>
      </c>
      <c r="L453">
        <f t="shared" si="29"/>
        <v>118.33809079240118</v>
      </c>
      <c r="M453">
        <f t="shared" si="30"/>
        <v>10.178090792401179</v>
      </c>
      <c r="N453">
        <f t="shared" si="31"/>
        <v>0.45</v>
      </c>
    </row>
    <row r="454" spans="7:14" x14ac:dyDescent="0.25">
      <c r="G454">
        <v>451</v>
      </c>
      <c r="H454">
        <f t="shared" si="28"/>
        <v>0.45100000000000001</v>
      </c>
      <c r="I454">
        <f>IF(Price!$AB$12&gt;Price!$AB$11,BETAINV(H454,Price!$AB$19,Price!$AB$20,Price!$AB$11,Price!$AB$12),Price!$AB$11)</f>
        <v>5.2699878469812678</v>
      </c>
      <c r="J454">
        <f>IF(Yield!$AB$12&gt;Yield!$AB$11,BETAINV(H454,Yield!$AB$19,Yield!$AB$20,Yield!$AB$11,Yield!$AB$12),Yield!$AB$11)</f>
        <v>49.605127696281947</v>
      </c>
      <c r="K454">
        <f>IF(Costs!$AB$12&gt;Costs!$AB$11,BETAINV(H454,Costs!$AB$19,Costs!$AB$20,Costs!$AB$11,Costs!$AB$12),Costs!$AB$11)</f>
        <v>142.90890832082223</v>
      </c>
      <c r="L454">
        <f t="shared" si="29"/>
        <v>118.5095117865375</v>
      </c>
      <c r="M454">
        <f t="shared" si="30"/>
        <v>10.349511786537505</v>
      </c>
      <c r="N454">
        <f t="shared" si="31"/>
        <v>0.45100000000000001</v>
      </c>
    </row>
    <row r="455" spans="7:14" x14ac:dyDescent="0.25">
      <c r="G455">
        <v>452</v>
      </c>
      <c r="H455">
        <f t="shared" si="28"/>
        <v>0.45200000000000001</v>
      </c>
      <c r="I455">
        <f>IF(Price!$AB$12&gt;Price!$AB$11,BETAINV(H455,Price!$AB$19,Price!$AB$20,Price!$AB$11,Price!$AB$12),Price!$AB$11)</f>
        <v>5.2712772896684257</v>
      </c>
      <c r="J455">
        <f>IF(Yield!$AB$12&gt;Yield!$AB$11,BETAINV(H455,Yield!$AB$19,Yield!$AB$20,Yield!$AB$11,Yield!$AB$12),Yield!$AB$11)</f>
        <v>49.626333386134945</v>
      </c>
      <c r="K455">
        <f>IF(Costs!$AB$12&gt;Costs!$AB$11,BETAINV(H455,Costs!$AB$19,Costs!$AB$20,Costs!$AB$11,Costs!$AB$12),Costs!$AB$11)</f>
        <v>142.91336658274767</v>
      </c>
      <c r="L455">
        <f t="shared" si="29"/>
        <v>118.68079756509943</v>
      </c>
      <c r="M455">
        <f t="shared" si="30"/>
        <v>10.520797565099429</v>
      </c>
      <c r="N455">
        <f t="shared" si="31"/>
        <v>0.45200000000000001</v>
      </c>
    </row>
    <row r="456" spans="7:14" x14ac:dyDescent="0.25">
      <c r="G456">
        <v>453</v>
      </c>
      <c r="H456">
        <f t="shared" si="28"/>
        <v>0.45300000000000001</v>
      </c>
      <c r="I456">
        <f>IF(Price!$AB$12&gt;Price!$AB$11,BETAINV(H456,Price!$AB$19,Price!$AB$20,Price!$AB$11,Price!$AB$12),Price!$AB$11)</f>
        <v>5.2725658325745792</v>
      </c>
      <c r="J456">
        <f>IF(Yield!$AB$12&gt;Yield!$AB$11,BETAINV(H456,Yield!$AB$19,Yield!$AB$20,Yield!$AB$11,Yield!$AB$12),Yield!$AB$11)</f>
        <v>49.647511960195182</v>
      </c>
      <c r="K456">
        <f>IF(Costs!$AB$12&gt;Costs!$AB$11,BETAINV(H456,Costs!$AB$19,Costs!$AB$20,Costs!$AB$11,Costs!$AB$12),Costs!$AB$11)</f>
        <v>142.91782627230307</v>
      </c>
      <c r="L456">
        <f t="shared" si="29"/>
        <v>118.8519489613598</v>
      </c>
      <c r="M456">
        <f t="shared" si="30"/>
        <v>10.691948961359799</v>
      </c>
      <c r="N456">
        <f t="shared" si="31"/>
        <v>0.45300000000000001</v>
      </c>
    </row>
    <row r="457" spans="7:14" x14ac:dyDescent="0.25">
      <c r="G457">
        <v>454</v>
      </c>
      <c r="H457">
        <f t="shared" si="28"/>
        <v>0.45400000000000001</v>
      </c>
      <c r="I457">
        <f>IF(Price!$AB$12&gt;Price!$AB$11,BETAINV(H457,Price!$AB$19,Price!$AB$20,Price!$AB$11,Price!$AB$12),Price!$AB$11)</f>
        <v>5.2738534828040642</v>
      </c>
      <c r="J457">
        <f>IF(Yield!$AB$12&gt;Yield!$AB$11,BETAINV(H457,Yield!$AB$19,Yield!$AB$20,Yield!$AB$11,Yield!$AB$12),Yield!$AB$11)</f>
        <v>49.668663543580905</v>
      </c>
      <c r="K457">
        <f>IF(Costs!$AB$12&gt;Costs!$AB$11,BETAINV(H457,Costs!$AB$19,Costs!$AB$20,Costs!$AB$11,Costs!$AB$12),Costs!$AB$11)</f>
        <v>142.92228741041916</v>
      </c>
      <c r="L457">
        <f t="shared" si="29"/>
        <v>119.02296680511827</v>
      </c>
      <c r="M457">
        <f t="shared" si="30"/>
        <v>10.862966805118276</v>
      </c>
      <c r="N457">
        <f t="shared" si="31"/>
        <v>0.45400000000000001</v>
      </c>
    </row>
    <row r="458" spans="7:14" x14ac:dyDescent="0.25">
      <c r="G458">
        <v>455</v>
      </c>
      <c r="H458">
        <f t="shared" si="28"/>
        <v>0.45500000000000002</v>
      </c>
      <c r="I458">
        <f>IF(Price!$AB$12&gt;Price!$AB$11,BETAINV(H458,Price!$AB$19,Price!$AB$20,Price!$AB$11,Price!$AB$12),Price!$AB$11)</f>
        <v>5.2751402474354592</v>
      </c>
      <c r="J458">
        <f>IF(Yield!$AB$12&gt;Yield!$AB$11,BETAINV(H458,Yield!$AB$19,Yield!$AB$20,Yield!$AB$11,Yield!$AB$12),Yield!$AB$11)</f>
        <v>49.689788260740578</v>
      </c>
      <c r="K458">
        <f>IF(Costs!$AB$12&gt;Costs!$AB$11,BETAINV(H458,Costs!$AB$19,Costs!$AB$20,Costs!$AB$11,Costs!$AB$12),Costs!$AB$11)</f>
        <v>142.92675001803985</v>
      </c>
      <c r="L458">
        <f t="shared" si="29"/>
        <v>119.19385192273876</v>
      </c>
      <c r="M458">
        <f t="shared" si="30"/>
        <v>11.033851922738762</v>
      </c>
      <c r="N458">
        <f t="shared" si="31"/>
        <v>0.45500000000000002</v>
      </c>
    </row>
    <row r="459" spans="7:14" x14ac:dyDescent="0.25">
      <c r="G459">
        <v>456</v>
      </c>
      <c r="H459">
        <f t="shared" si="28"/>
        <v>0.45600000000000002</v>
      </c>
      <c r="I459">
        <f>IF(Price!$AB$12&gt;Price!$AB$11,BETAINV(H459,Price!$AB$19,Price!$AB$20,Price!$AB$11,Price!$AB$12),Price!$AB$11)</f>
        <v>5.2764261335219063</v>
      </c>
      <c r="J459">
        <f>IF(Yield!$AB$12&gt;Yield!$AB$11,BETAINV(H459,Yield!$AB$19,Yield!$AB$20,Yield!$AB$11,Yield!$AB$12),Yield!$AB$11)</f>
        <v>49.710886235458943</v>
      </c>
      <c r="K459">
        <f>IF(Costs!$AB$12&gt;Costs!$AB$11,BETAINV(H459,Costs!$AB$19,Costs!$AB$20,Costs!$AB$11,Costs!$AB$12),Costs!$AB$11)</f>
        <v>142.93121411612307</v>
      </c>
      <c r="L459">
        <f t="shared" si="29"/>
        <v>119.36460513718689</v>
      </c>
      <c r="M459">
        <f t="shared" si="30"/>
        <v>11.204605137186888</v>
      </c>
      <c r="N459">
        <f t="shared" si="31"/>
        <v>0.45600000000000002</v>
      </c>
    </row>
    <row r="460" spans="7:14" x14ac:dyDescent="0.25">
      <c r="G460">
        <v>457</v>
      </c>
      <c r="H460">
        <f t="shared" si="28"/>
        <v>0.45700000000000002</v>
      </c>
      <c r="I460">
        <f>IF(Price!$AB$12&gt;Price!$AB$11,BETAINV(H460,Price!$AB$19,Price!$AB$20,Price!$AB$11,Price!$AB$12),Price!$AB$11)</f>
        <v>5.2777111480914325</v>
      </c>
      <c r="J460">
        <f>IF(Yield!$AB$12&gt;Yield!$AB$11,BETAINV(H460,Yield!$AB$19,Yield!$AB$20,Yield!$AB$11,Yield!$AB$12),Yield!$AB$11)</f>
        <v>49.731957590863004</v>
      </c>
      <c r="K460">
        <f>IF(Costs!$AB$12&gt;Costs!$AB$11,BETAINV(H460,Costs!$AB$19,Costs!$AB$20,Costs!$AB$11,Costs!$AB$12),Costs!$AB$11)</f>
        <v>142.93567972564165</v>
      </c>
      <c r="L460">
        <f t="shared" si="29"/>
        <v>119.53522726806636</v>
      </c>
      <c r="M460">
        <f t="shared" si="30"/>
        <v>11.375227268066368</v>
      </c>
      <c r="N460">
        <f t="shared" si="31"/>
        <v>0.45700000000000002</v>
      </c>
    </row>
    <row r="461" spans="7:14" x14ac:dyDescent="0.25">
      <c r="G461">
        <v>458</v>
      </c>
      <c r="H461">
        <f t="shared" si="28"/>
        <v>0.45800000000000002</v>
      </c>
      <c r="I461">
        <f>IF(Price!$AB$12&gt;Price!$AB$11,BETAINV(H461,Price!$AB$19,Price!$AB$20,Price!$AB$11,Price!$AB$12),Price!$AB$11)</f>
        <v>5.278995298147275</v>
      </c>
      <c r="J461">
        <f>IF(Yield!$AB$12&gt;Yield!$AB$11,BETAINV(H461,Yield!$AB$19,Yield!$AB$20,Yield!$AB$11,Yield!$AB$12),Yield!$AB$11)</f>
        <v>49.753002449427946</v>
      </c>
      <c r="K461">
        <f>IF(Costs!$AB$12&gt;Costs!$AB$11,BETAINV(H461,Costs!$AB$19,Costs!$AB$20,Costs!$AB$11,Costs!$AB$12),Costs!$AB$11)</f>
        <v>142.94014686758399</v>
      </c>
      <c r="L461">
        <f t="shared" si="29"/>
        <v>119.70571913165597</v>
      </c>
      <c r="M461">
        <f t="shared" si="30"/>
        <v>11.545719131655972</v>
      </c>
      <c r="N461">
        <f t="shared" si="31"/>
        <v>0.45800000000000002</v>
      </c>
    </row>
    <row r="462" spans="7:14" x14ac:dyDescent="0.25">
      <c r="G462">
        <v>459</v>
      </c>
      <c r="H462">
        <f t="shared" si="28"/>
        <v>0.45900000000000002</v>
      </c>
      <c r="I462">
        <f>IF(Price!$AB$12&gt;Price!$AB$11,BETAINV(H462,Price!$AB$19,Price!$AB$20,Price!$AB$11,Price!$AB$12),Price!$AB$11)</f>
        <v>5.2802785906681908</v>
      </c>
      <c r="J462">
        <f>IF(Yield!$AB$12&gt;Yield!$AB$11,BETAINV(H462,Yield!$AB$19,Yield!$AB$20,Yield!$AB$11,Yield!$AB$12),Yield!$AB$11)</f>
        <v>49.774020932983049</v>
      </c>
      <c r="K462">
        <f>IF(Costs!$AB$12&gt;Costs!$AB$11,BETAINV(H462,Costs!$AB$19,Costs!$AB$20,Costs!$AB$11,Costs!$AB$12),Costs!$AB$11)</f>
        <v>142.94461556295502</v>
      </c>
      <c r="L462">
        <f t="shared" si="29"/>
        <v>119.87608154094576</v>
      </c>
      <c r="M462">
        <f t="shared" si="30"/>
        <v>11.716081540945765</v>
      </c>
      <c r="N462">
        <f t="shared" si="31"/>
        <v>0.45900000000000002</v>
      </c>
    </row>
    <row r="463" spans="7:14" x14ac:dyDescent="0.25">
      <c r="G463">
        <v>460</v>
      </c>
      <c r="H463">
        <f t="shared" si="28"/>
        <v>0.46</v>
      </c>
      <c r="I463">
        <f>IF(Price!$AB$12&gt;Price!$AB$11,BETAINV(H463,Price!$AB$19,Price!$AB$20,Price!$AB$11,Price!$AB$12),Price!$AB$11)</f>
        <v>5.2815610326087779</v>
      </c>
      <c r="J463">
        <f>IF(Yield!$AB$12&gt;Yield!$AB$11,BETAINV(H463,Yield!$AB$19,Yield!$AB$20,Yield!$AB$11,Yield!$AB$12),Yield!$AB$11)</f>
        <v>49.795013162717474</v>
      </c>
      <c r="K463">
        <f>IF(Costs!$AB$12&gt;Costs!$AB$11,BETAINV(H463,Costs!$AB$19,Costs!$AB$20,Costs!$AB$11,Costs!$AB$12),Costs!$AB$11)</f>
        <v>142.94908583277692</v>
      </c>
      <c r="L463">
        <f t="shared" si="29"/>
        <v>120.04631530567286</v>
      </c>
      <c r="M463">
        <f t="shared" si="30"/>
        <v>11.886315305672866</v>
      </c>
      <c r="N463">
        <f t="shared" si="31"/>
        <v>0.46</v>
      </c>
    </row>
    <row r="464" spans="7:14" x14ac:dyDescent="0.25">
      <c r="G464">
        <v>461</v>
      </c>
      <c r="H464">
        <f t="shared" si="28"/>
        <v>0.46100000000000002</v>
      </c>
      <c r="I464">
        <f>IF(Price!$AB$12&gt;Price!$AB$11,BETAINV(H464,Price!$AB$19,Price!$AB$20,Price!$AB$11,Price!$AB$12),Price!$AB$11)</f>
        <v>5.282842630899788</v>
      </c>
      <c r="J464">
        <f>IF(Yield!$AB$12&gt;Yield!$AB$11,BETAINV(H464,Yield!$AB$19,Yield!$AB$20,Yield!$AB$11,Yield!$AB$12),Yield!$AB$11)</f>
        <v>49.81597925918603</v>
      </c>
      <c r="K464">
        <f>IF(Costs!$AB$12&gt;Costs!$AB$11,BETAINV(H464,Costs!$AB$19,Costs!$AB$20,Costs!$AB$11,Costs!$AB$12),Costs!$AB$11)</f>
        <v>142.95355769808992</v>
      </c>
      <c r="L464">
        <f t="shared" si="29"/>
        <v>120.21642123235767</v>
      </c>
      <c r="M464">
        <f t="shared" si="30"/>
        <v>12.056421232357678</v>
      </c>
      <c r="N464">
        <f t="shared" si="31"/>
        <v>0.46100000000000002</v>
      </c>
    </row>
    <row r="465" spans="7:14" x14ac:dyDescent="0.25">
      <c r="G465">
        <v>462</v>
      </c>
      <c r="H465">
        <f t="shared" si="28"/>
        <v>0.46200000000000002</v>
      </c>
      <c r="I465">
        <f>IF(Price!$AB$12&gt;Price!$AB$11,BETAINV(H465,Price!$AB$19,Price!$AB$20,Price!$AB$11,Price!$AB$12),Price!$AB$11)</f>
        <v>5.2841233924484312</v>
      </c>
      <c r="J465">
        <f>IF(Yield!$AB$12&gt;Yield!$AB$11,BETAINV(H465,Yield!$AB$19,Yield!$AB$20,Yield!$AB$11,Yield!$AB$12),Yield!$AB$11)</f>
        <v>49.836919342314872</v>
      </c>
      <c r="K465">
        <f>IF(Costs!$AB$12&gt;Costs!$AB$11,BETAINV(H465,Costs!$AB$19,Costs!$AB$20,Costs!$AB$11,Costs!$AB$12),Costs!$AB$11)</f>
        <v>142.95803117995325</v>
      </c>
      <c r="L465">
        <f t="shared" si="29"/>
        <v>120.38640012433842</v>
      </c>
      <c r="M465">
        <f t="shared" si="30"/>
        <v>12.226400124338426</v>
      </c>
      <c r="N465">
        <f t="shared" si="31"/>
        <v>0.46200000000000002</v>
      </c>
    </row>
    <row r="466" spans="7:14" x14ac:dyDescent="0.25">
      <c r="G466">
        <v>463</v>
      </c>
      <c r="H466">
        <f t="shared" si="28"/>
        <v>0.46300000000000002</v>
      </c>
      <c r="I466">
        <f>IF(Price!$AB$12&gt;Price!$AB$11,BETAINV(H466,Price!$AB$19,Price!$AB$20,Price!$AB$11,Price!$AB$12),Price!$AB$11)</f>
        <v>5.2854033241386906</v>
      </c>
      <c r="J466">
        <f>IF(Yield!$AB$12&gt;Yield!$AB$11,BETAINV(H466,Yield!$AB$19,Yield!$AB$20,Yield!$AB$11,Yield!$AB$12),Yield!$AB$11)</f>
        <v>49.857833531407202</v>
      </c>
      <c r="K466">
        <f>IF(Costs!$AB$12&gt;Costs!$AB$11,BETAINV(H466,Costs!$AB$19,Costs!$AB$20,Costs!$AB$11,Costs!$AB$12),Costs!$AB$11)</f>
        <v>142.96250629944575</v>
      </c>
      <c r="L466">
        <f t="shared" si="29"/>
        <v>120.55625278180736</v>
      </c>
      <c r="M466">
        <f t="shared" si="30"/>
        <v>12.396252781807362</v>
      </c>
      <c r="N466">
        <f t="shared" si="31"/>
        <v>0.46300000000000002</v>
      </c>
    </row>
    <row r="467" spans="7:14" x14ac:dyDescent="0.25">
      <c r="G467">
        <v>464</v>
      </c>
      <c r="H467">
        <f t="shared" si="28"/>
        <v>0.46400000000000002</v>
      </c>
      <c r="I467">
        <f>IF(Price!$AB$12&gt;Price!$AB$11,BETAINV(H467,Price!$AB$19,Price!$AB$20,Price!$AB$11,Price!$AB$12),Price!$AB$11)</f>
        <v>5.2866824328316282</v>
      </c>
      <c r="J467">
        <f>IF(Yield!$AB$12&gt;Yield!$AB$11,BETAINV(H467,Yield!$AB$19,Yield!$AB$20,Yield!$AB$11,Yield!$AB$12),Yield!$AB$11)</f>
        <v>49.878721945148804</v>
      </c>
      <c r="K467">
        <f>IF(Costs!$AB$12&gt;Costs!$AB$11,BETAINV(H467,Costs!$AB$19,Costs!$AB$20,Costs!$AB$11,Costs!$AB$12),Costs!$AB$11)</f>
        <v>142.96698307766684</v>
      </c>
      <c r="L467">
        <f t="shared" si="29"/>
        <v>120.72598000184479</v>
      </c>
      <c r="M467">
        <f t="shared" si="30"/>
        <v>12.565980001844792</v>
      </c>
      <c r="N467">
        <f t="shared" si="31"/>
        <v>0.46400000000000002</v>
      </c>
    </row>
    <row r="468" spans="7:14" x14ac:dyDescent="0.25">
      <c r="G468">
        <v>465</v>
      </c>
      <c r="H468">
        <f t="shared" si="28"/>
        <v>0.46500000000000002</v>
      </c>
      <c r="I468">
        <f>IF(Price!$AB$12&gt;Price!$AB$11,BETAINV(H468,Price!$AB$19,Price!$AB$20,Price!$AB$11,Price!$AB$12),Price!$AB$11)</f>
        <v>5.2879607253656857</v>
      </c>
      <c r="J468">
        <f>IF(Yield!$AB$12&gt;Yield!$AB$11,BETAINV(H468,Yield!$AB$19,Yield!$AB$20,Yield!$AB$11,Yield!$AB$12),Yield!$AB$11)</f>
        <v>49.899584701613627</v>
      </c>
      <c r="K468">
        <f>IF(Costs!$AB$12&gt;Costs!$AB$11,BETAINV(H468,Costs!$AB$19,Costs!$AB$20,Costs!$AB$11,Costs!$AB$12),Costs!$AB$11)</f>
        <v>142.97146153573729</v>
      </c>
      <c r="L468">
        <f t="shared" si="29"/>
        <v>120.895582578454</v>
      </c>
      <c r="M468">
        <f t="shared" si="30"/>
        <v>12.735582578454</v>
      </c>
      <c r="N468">
        <f t="shared" si="31"/>
        <v>0.46500000000000002</v>
      </c>
    </row>
    <row r="469" spans="7:14" x14ac:dyDescent="0.25">
      <c r="G469">
        <v>466</v>
      </c>
      <c r="H469">
        <f t="shared" si="28"/>
        <v>0.46600000000000003</v>
      </c>
      <c r="I469">
        <f>IF(Price!$AB$12&gt;Price!$AB$11,BETAINV(H469,Price!$AB$19,Price!$AB$20,Price!$AB$11,Price!$AB$12),Price!$AB$11)</f>
        <v>5.2892382085569878</v>
      </c>
      <c r="J469">
        <f>IF(Yield!$AB$12&gt;Yield!$AB$11,BETAINV(H469,Yield!$AB$19,Yield!$AB$20,Yield!$AB$11,Yield!$AB$12),Yield!$AB$11)</f>
        <v>49.920421918269291</v>
      </c>
      <c r="K469">
        <f>IF(Costs!$AB$12&gt;Costs!$AB$11,BETAINV(H469,Costs!$AB$19,Costs!$AB$20,Costs!$AB$11,Costs!$AB$12),Costs!$AB$11)</f>
        <v>142.97594169479999</v>
      </c>
      <c r="L469">
        <f t="shared" si="29"/>
        <v>121.06506130259567</v>
      </c>
      <c r="M469">
        <f t="shared" si="30"/>
        <v>12.905061302595669</v>
      </c>
      <c r="N469">
        <f t="shared" si="31"/>
        <v>0.46600000000000003</v>
      </c>
    </row>
    <row r="470" spans="7:14" x14ac:dyDescent="0.25">
      <c r="G470">
        <v>467</v>
      </c>
      <c r="H470">
        <f t="shared" si="28"/>
        <v>0.46700000000000003</v>
      </c>
      <c r="I470">
        <f>IF(Price!$AB$12&gt;Price!$AB$11,BETAINV(H470,Price!$AB$19,Price!$AB$20,Price!$AB$11,Price!$AB$12),Price!$AB$11)</f>
        <v>5.2905148891996445</v>
      </c>
      <c r="J470">
        <f>IF(Yield!$AB$12&gt;Yield!$AB$11,BETAINV(H470,Yield!$AB$19,Yield!$AB$20,Yield!$AB$11,Yield!$AB$12),Yield!$AB$11)</f>
        <v>49.941233711982498</v>
      </c>
      <c r="K470">
        <f>IF(Costs!$AB$12&gt;Costs!$AB$11,BETAINV(H470,Costs!$AB$19,Costs!$AB$20,Costs!$AB$11,Costs!$AB$12),Costs!$AB$11)</f>
        <v>142.98042357602083</v>
      </c>
      <c r="L470">
        <f t="shared" si="29"/>
        <v>121.23441696222181</v>
      </c>
      <c r="M470">
        <f t="shared" si="30"/>
        <v>13.074416962221818</v>
      </c>
      <c r="N470">
        <f t="shared" si="31"/>
        <v>0.46700000000000003</v>
      </c>
    </row>
    <row r="471" spans="7:14" x14ac:dyDescent="0.25">
      <c r="G471">
        <v>468</v>
      </c>
      <c r="H471">
        <f t="shared" si="28"/>
        <v>0.46800000000000003</v>
      </c>
      <c r="I471">
        <f>IF(Price!$AB$12&gt;Price!$AB$11,BETAINV(H471,Price!$AB$19,Price!$AB$20,Price!$AB$11,Price!$AB$12),Price!$AB$11)</f>
        <v>5.2917907740660457</v>
      </c>
      <c r="J471">
        <f>IF(Yield!$AB$12&gt;Yield!$AB$11,BETAINV(H471,Yield!$AB$19,Yield!$AB$20,Yield!$AB$11,Yield!$AB$12),Yield!$AB$11)</f>
        <v>49.962020199024451</v>
      </c>
      <c r="K471">
        <f>IF(Costs!$AB$12&gt;Costs!$AB$11,BETAINV(H471,Costs!$AB$19,Costs!$AB$20,Costs!$AB$11,Costs!$AB$12),Costs!$AB$11)</f>
        <v>142.9849072005895</v>
      </c>
      <c r="L471">
        <f t="shared" si="29"/>
        <v>121.40365034230953</v>
      </c>
      <c r="M471">
        <f t="shared" si="30"/>
        <v>13.243650342309536</v>
      </c>
      <c r="N471">
        <f t="shared" si="31"/>
        <v>0.46800000000000003</v>
      </c>
    </row>
    <row r="472" spans="7:14" x14ac:dyDescent="0.25">
      <c r="G472">
        <v>469</v>
      </c>
      <c r="H472">
        <f t="shared" si="28"/>
        <v>0.46899999999999997</v>
      </c>
      <c r="I472">
        <f>IF(Price!$AB$12&gt;Price!$AB$11,BETAINV(H472,Price!$AB$19,Price!$AB$20,Price!$AB$11,Price!$AB$12),Price!$AB$11)</f>
        <v>5.29306586990716</v>
      </c>
      <c r="J472">
        <f>IF(Yield!$AB$12&gt;Yield!$AB$11,BETAINV(H472,Yield!$AB$19,Yield!$AB$20,Yield!$AB$11,Yield!$AB$12),Yield!$AB$11)</f>
        <v>49.982781495076168</v>
      </c>
      <c r="K472">
        <f>IF(Costs!$AB$12&gt;Costs!$AB$11,BETAINV(H472,Costs!$AB$19,Costs!$AB$20,Costs!$AB$11,Costs!$AB$12),Costs!$AB$11)</f>
        <v>142.98939258972024</v>
      </c>
      <c r="L472">
        <f t="shared" si="29"/>
        <v>121.57276222489457</v>
      </c>
      <c r="M472">
        <f t="shared" si="30"/>
        <v>13.412762224894578</v>
      </c>
      <c r="N472">
        <f t="shared" si="31"/>
        <v>0.46899999999999997</v>
      </c>
    </row>
    <row r="473" spans="7:14" x14ac:dyDescent="0.25">
      <c r="G473">
        <v>470</v>
      </c>
      <c r="H473">
        <f t="shared" si="28"/>
        <v>0.47</v>
      </c>
      <c r="I473">
        <f>IF(Price!$AB$12&gt;Price!$AB$11,BETAINV(H473,Price!$AB$19,Price!$AB$20,Price!$AB$11,Price!$AB$12),Price!$AB$11)</f>
        <v>5.2943401834528281</v>
      </c>
      <c r="J473">
        <f>IF(Yield!$AB$12&gt;Yield!$AB$11,BETAINV(H473,Yield!$AB$19,Yield!$AB$20,Yield!$AB$11,Yield!$AB$12),Yield!$AB$11)</f>
        <v>50.003517715233826</v>
      </c>
      <c r="K473">
        <f>IF(Costs!$AB$12&gt;Costs!$AB$11,BETAINV(H473,Costs!$AB$19,Costs!$AB$20,Costs!$AB$11,Costs!$AB$12),Costs!$AB$11)</f>
        <v>142.9938797646528</v>
      </c>
      <c r="L473">
        <f t="shared" si="29"/>
        <v>121.74175338910501</v>
      </c>
      <c r="M473">
        <f t="shared" si="30"/>
        <v>13.581753389105018</v>
      </c>
      <c r="N473">
        <f t="shared" si="31"/>
        <v>0.47</v>
      </c>
    </row>
    <row r="474" spans="7:14" x14ac:dyDescent="0.25">
      <c r="G474">
        <v>471</v>
      </c>
      <c r="H474">
        <f t="shared" si="28"/>
        <v>0.47099999999999997</v>
      </c>
      <c r="I474">
        <f>IF(Price!$AB$12&gt;Price!$AB$11,BETAINV(H474,Price!$AB$19,Price!$AB$20,Price!$AB$11,Price!$AB$12),Price!$AB$11)</f>
        <v>5.2956137214120549</v>
      </c>
      <c r="J474">
        <f>IF(Yield!$AB$12&gt;Yield!$AB$11,BETAINV(H474,Yield!$AB$19,Yield!$AB$20,Yield!$AB$11,Yield!$AB$12),Yield!$AB$11)</f>
        <v>50.02422897401393</v>
      </c>
      <c r="K474">
        <f>IF(Costs!$AB$12&gt;Costs!$AB$11,BETAINV(H474,Costs!$AB$19,Costs!$AB$20,Costs!$AB$11,Costs!$AB$12),Costs!$AB$11)</f>
        <v>142.99836874665309</v>
      </c>
      <c r="L474">
        <f t="shared" si="29"/>
        <v>121.91062461119358</v>
      </c>
      <c r="M474">
        <f t="shared" si="30"/>
        <v>13.750624611193587</v>
      </c>
      <c r="N474">
        <f t="shared" si="31"/>
        <v>0.47099999999999997</v>
      </c>
    </row>
    <row r="475" spans="7:14" x14ac:dyDescent="0.25">
      <c r="G475">
        <v>472</v>
      </c>
      <c r="H475">
        <f t="shared" si="28"/>
        <v>0.47199999999999998</v>
      </c>
      <c r="I475">
        <f>IF(Price!$AB$12&gt;Price!$AB$11,BETAINV(H475,Price!$AB$19,Price!$AB$20,Price!$AB$11,Price!$AB$12),Price!$AB$11)</f>
        <v>5.2968864904732964</v>
      </c>
      <c r="J475">
        <f>IF(Yield!$AB$12&gt;Yield!$AB$11,BETAINV(H475,Yield!$AB$19,Yield!$AB$20,Yield!$AB$11,Yield!$AB$12),Yield!$AB$11)</f>
        <v>50.044915385358593</v>
      </c>
      <c r="K475">
        <f>IF(Costs!$AB$12&gt;Costs!$AB$11,BETAINV(H475,Costs!$AB$19,Costs!$AB$20,Costs!$AB$11,Costs!$AB$12),Costs!$AB$11)</f>
        <v>143.00285955701412</v>
      </c>
      <c r="L475">
        <f t="shared" si="29"/>
        <v>122.07937666457104</v>
      </c>
      <c r="M475">
        <f t="shared" si="30"/>
        <v>13.919376664571047</v>
      </c>
      <c r="N475">
        <f t="shared" si="31"/>
        <v>0.47199999999999998</v>
      </c>
    </row>
    <row r="476" spans="7:14" x14ac:dyDescent="0.25">
      <c r="G476">
        <v>473</v>
      </c>
      <c r="H476">
        <f t="shared" si="28"/>
        <v>0.47299999999999998</v>
      </c>
      <c r="I476">
        <f>IF(Price!$AB$12&gt;Price!$AB$11,BETAINV(H476,Price!$AB$19,Price!$AB$20,Price!$AB$11,Price!$AB$12),Price!$AB$11)</f>
        <v>5.2981584973047564</v>
      </c>
      <c r="J476">
        <f>IF(Yield!$AB$12&gt;Yield!$AB$11,BETAINV(H476,Yield!$AB$19,Yield!$AB$20,Yield!$AB$11,Yield!$AB$12),Yield!$AB$11)</f>
        <v>50.065577062640621</v>
      </c>
      <c r="K476">
        <f>IF(Costs!$AB$12&gt;Costs!$AB$11,BETAINV(H476,Costs!$AB$19,Costs!$AB$20,Costs!$AB$11,Costs!$AB$12),Costs!$AB$11)</f>
        <v>143.00735221705679</v>
      </c>
      <c r="L476">
        <f t="shared" si="29"/>
        <v>122.24801031983873</v>
      </c>
      <c r="M476">
        <f t="shared" si="30"/>
        <v>14.08801031983873</v>
      </c>
      <c r="N476">
        <f t="shared" si="31"/>
        <v>0.47299999999999998</v>
      </c>
    </row>
    <row r="477" spans="7:14" x14ac:dyDescent="0.25">
      <c r="G477">
        <v>474</v>
      </c>
      <c r="H477">
        <f t="shared" si="28"/>
        <v>0.47399999999999998</v>
      </c>
      <c r="I477">
        <f>IF(Price!$AB$12&gt;Price!$AB$11,BETAINV(H477,Price!$AB$19,Price!$AB$20,Price!$AB$11,Price!$AB$12),Price!$AB$11)</f>
        <v>5.2994297485546635</v>
      </c>
      <c r="J477">
        <f>IF(Yield!$AB$12&gt;Yield!$AB$11,BETAINV(H477,Yield!$AB$19,Yield!$AB$20,Yield!$AB$11,Yield!$AB$12),Yield!$AB$11)</f>
        <v>50.086214118668657</v>
      </c>
      <c r="K477">
        <f>IF(Costs!$AB$12&gt;Costs!$AB$11,BETAINV(H477,Costs!$AB$19,Costs!$AB$20,Costs!$AB$11,Costs!$AB$12),Costs!$AB$11)</f>
        <v>143.01184674813075</v>
      </c>
      <c r="L477">
        <f t="shared" si="29"/>
        <v>122.41652634482054</v>
      </c>
      <c r="M477">
        <f t="shared" si="30"/>
        <v>14.256526344820543</v>
      </c>
      <c r="N477">
        <f t="shared" si="31"/>
        <v>0.47399999999999998</v>
      </c>
    </row>
    <row r="478" spans="7:14" x14ac:dyDescent="0.25">
      <c r="G478">
        <v>475</v>
      </c>
      <c r="H478">
        <f t="shared" si="28"/>
        <v>0.47499999999999998</v>
      </c>
      <c r="I478">
        <f>IF(Price!$AB$12&gt;Price!$AB$11,BETAINV(H478,Price!$AB$19,Price!$AB$20,Price!$AB$11,Price!$AB$12),Price!$AB$11)</f>
        <v>5.3007002508515635</v>
      </c>
      <c r="J478">
        <f>IF(Yield!$AB$12&gt;Yield!$AB$11,BETAINV(H478,Yield!$AB$19,Yield!$AB$20,Yield!$AB$11,Yield!$AB$12),Yield!$AB$11)</f>
        <v>50.106826665692203</v>
      </c>
      <c r="K478">
        <f>IF(Costs!$AB$12&gt;Costs!$AB$11,BETAINV(H478,Costs!$AB$19,Costs!$AB$20,Costs!$AB$11,Costs!$AB$12),Costs!$AB$11)</f>
        <v>143.01634317161506</v>
      </c>
      <c r="L478">
        <f t="shared" si="29"/>
        <v>122.58492550459539</v>
      </c>
      <c r="M478">
        <f t="shared" si="30"/>
        <v>14.424925504595393</v>
      </c>
      <c r="N478">
        <f t="shared" si="31"/>
        <v>0.47499999999999998</v>
      </c>
    </row>
    <row r="479" spans="7:14" x14ac:dyDescent="0.25">
      <c r="G479">
        <v>476</v>
      </c>
      <c r="H479">
        <f t="shared" si="28"/>
        <v>0.47599999999999998</v>
      </c>
      <c r="I479">
        <f>IF(Price!$AB$12&gt;Price!$AB$11,BETAINV(H479,Price!$AB$19,Price!$AB$20,Price!$AB$11,Price!$AB$12),Price!$AB$11)</f>
        <v>5.3019700108045997</v>
      </c>
      <c r="J479">
        <f>IF(Yield!$AB$12&gt;Yield!$AB$11,BETAINV(H479,Yield!$AB$19,Yield!$AB$20,Yield!$AB$11,Yield!$AB$12),Yield!$AB$11)</f>
        <v>50.127414815406645</v>
      </c>
      <c r="K479">
        <f>IF(Costs!$AB$12&gt;Costs!$AB$11,BETAINV(H479,Costs!$AB$19,Costs!$AB$20,Costs!$AB$11,Costs!$AB$12),Costs!$AB$11)</f>
        <v>143.02084150891932</v>
      </c>
      <c r="L479">
        <f t="shared" si="29"/>
        <v>122.75320856152888</v>
      </c>
      <c r="M479">
        <f t="shared" si="30"/>
        <v>14.593208561528883</v>
      </c>
      <c r="N479">
        <f t="shared" si="31"/>
        <v>0.47599999999999998</v>
      </c>
    </row>
    <row r="480" spans="7:14" x14ac:dyDescent="0.25">
      <c r="G480">
        <v>477</v>
      </c>
      <c r="H480">
        <f t="shared" si="28"/>
        <v>0.47699999999999998</v>
      </c>
      <c r="I480">
        <f>IF(Price!$AB$12&gt;Price!$AB$11,BETAINV(H480,Price!$AB$19,Price!$AB$20,Price!$AB$11,Price!$AB$12),Price!$AB$11)</f>
        <v>5.3032390350037932</v>
      </c>
      <c r="J480">
        <f>IF(Yield!$AB$12&gt;Yield!$AB$11,BETAINV(H480,Yield!$AB$19,Yield!$AB$20,Yield!$AB$11,Yield!$AB$12),Yield!$AB$11)</f>
        <v>50.147978678958218</v>
      </c>
      <c r="K480">
        <f>IF(Costs!$AB$12&gt;Costs!$AB$11,BETAINV(H480,Costs!$AB$19,Costs!$AB$20,Costs!$AB$11,Costs!$AB$12),Costs!$AB$11)</f>
        <v>143.02534178148412</v>
      </c>
      <c r="L480">
        <f t="shared" si="29"/>
        <v>122.92137627530505</v>
      </c>
      <c r="M480">
        <f t="shared" si="30"/>
        <v>14.761376275305054</v>
      </c>
      <c r="N480">
        <f t="shared" si="31"/>
        <v>0.47699999999999998</v>
      </c>
    </row>
    <row r="481" spans="7:14" x14ac:dyDescent="0.25">
      <c r="G481">
        <v>478</v>
      </c>
      <c r="H481">
        <f t="shared" si="28"/>
        <v>0.47799999999999998</v>
      </c>
      <c r="I481">
        <f>IF(Price!$AB$12&gt;Price!$AB$11,BETAINV(H481,Price!$AB$19,Price!$AB$20,Price!$AB$11,Price!$AB$12),Price!$AB$11)</f>
        <v>5.304507330020324</v>
      </c>
      <c r="J481">
        <f>IF(Yield!$AB$12&gt;Yield!$AB$11,BETAINV(H481,Yield!$AB$19,Yield!$AB$20,Yield!$AB$11,Yield!$AB$12),Yield!$AB$11)</f>
        <v>50.168518366948945</v>
      </c>
      <c r="K481">
        <f>IF(Costs!$AB$12&gt;Costs!$AB$11,BETAINV(H481,Costs!$AB$19,Costs!$AB$20,Costs!$AB$11,Costs!$AB$12),Costs!$AB$11)</f>
        <v>143.02984401078223</v>
      </c>
      <c r="L481">
        <f t="shared" si="29"/>
        <v>123.08942940295773</v>
      </c>
      <c r="M481">
        <f t="shared" si="30"/>
        <v>14.929429402957737</v>
      </c>
      <c r="N481">
        <f t="shared" si="31"/>
        <v>0.47799999999999998</v>
      </c>
    </row>
    <row r="482" spans="7:14" x14ac:dyDescent="0.25">
      <c r="G482">
        <v>479</v>
      </c>
      <c r="H482">
        <f t="shared" si="28"/>
        <v>0.47899999999999998</v>
      </c>
      <c r="I482">
        <f>IF(Price!$AB$12&gt;Price!$AB$11,BETAINV(H482,Price!$AB$19,Price!$AB$20,Price!$AB$11,Price!$AB$12),Price!$AB$11)</f>
        <v>5.305774902406811</v>
      </c>
      <c r="J482">
        <f>IF(Yield!$AB$12&gt;Yield!$AB$11,BETAINV(H482,Yield!$AB$19,Yield!$AB$20,Yield!$AB$11,Yield!$AB$12),Yield!$AB$11)</f>
        <v>50.189033989441469</v>
      </c>
      <c r="K482">
        <f>IF(Costs!$AB$12&gt;Costs!$AB$11,BETAINV(H482,Costs!$AB$19,Costs!$AB$20,Costs!$AB$11,Costs!$AB$12),Costs!$AB$11)</f>
        <v>143.03434821831917</v>
      </c>
      <c r="L482">
        <f t="shared" si="29"/>
        <v>123.25736869890176</v>
      </c>
      <c r="M482">
        <f t="shared" si="30"/>
        <v>15.097368698901761</v>
      </c>
      <c r="N482">
        <f t="shared" si="31"/>
        <v>0.47899999999999998</v>
      </c>
    </row>
    <row r="483" spans="7:14" x14ac:dyDescent="0.25">
      <c r="G483">
        <v>480</v>
      </c>
      <c r="H483">
        <f t="shared" si="28"/>
        <v>0.48</v>
      </c>
      <c r="I483">
        <f>IF(Price!$AB$12&gt;Price!$AB$11,BETAINV(H483,Price!$AB$19,Price!$AB$20,Price!$AB$11,Price!$AB$12),Price!$AB$11)</f>
        <v>5.3070417586975847</v>
      </c>
      <c r="J483">
        <f>IF(Yield!$AB$12&gt;Yield!$AB$11,BETAINV(H483,Yield!$AB$19,Yield!$AB$20,Yield!$AB$11,Yield!$AB$12),Yield!$AB$11)</f>
        <v>50.209525655963937</v>
      </c>
      <c r="K483">
        <f>IF(Costs!$AB$12&gt;Costs!$AB$11,BETAINV(H483,Costs!$AB$19,Costs!$AB$20,Costs!$AB$11,Costs!$AB$12),Costs!$AB$11)</f>
        <v>143.03885442563421</v>
      </c>
      <c r="L483">
        <f t="shared" si="29"/>
        <v>123.42519491496415</v>
      </c>
      <c r="M483">
        <f t="shared" si="30"/>
        <v>15.265194914964155</v>
      </c>
      <c r="N483">
        <f t="shared" si="31"/>
        <v>0.48</v>
      </c>
    </row>
    <row r="484" spans="7:14" x14ac:dyDescent="0.25">
      <c r="G484">
        <v>481</v>
      </c>
      <c r="H484">
        <f t="shared" si="28"/>
        <v>0.48099999999999998</v>
      </c>
      <c r="I484">
        <f>IF(Price!$AB$12&gt;Price!$AB$11,BETAINV(H484,Price!$AB$19,Price!$AB$20,Price!$AB$11,Price!$AB$12),Price!$AB$11)</f>
        <v>5.3083079054089648</v>
      </c>
      <c r="J484">
        <f>IF(Yield!$AB$12&gt;Yield!$AB$11,BETAINV(H484,Yield!$AB$19,Yield!$AB$20,Yield!$AB$11,Yield!$AB$12),Yield!$AB$11)</f>
        <v>50.229993475514753</v>
      </c>
      <c r="K484">
        <f>IF(Costs!$AB$12&gt;Costs!$AB$11,BETAINV(H484,Costs!$AB$19,Costs!$AB$20,Costs!$AB$11,Costs!$AB$12),Costs!$AB$11)</f>
        <v>143.04336265430106</v>
      </c>
      <c r="L484">
        <f t="shared" si="29"/>
        <v>123.59290880041465</v>
      </c>
      <c r="M484">
        <f t="shared" si="30"/>
        <v>15.432908800414651</v>
      </c>
      <c r="N484">
        <f t="shared" si="31"/>
        <v>0.48099999999999998</v>
      </c>
    </row>
    <row r="485" spans="7:14" x14ac:dyDescent="0.25">
      <c r="G485">
        <v>482</v>
      </c>
      <c r="H485">
        <f t="shared" si="28"/>
        <v>0.48199999999999998</v>
      </c>
      <c r="I485">
        <f>IF(Price!$AB$12&gt;Price!$AB$11,BETAINV(H485,Price!$AB$19,Price!$AB$20,Price!$AB$11,Price!$AB$12),Price!$AB$11)</f>
        <v>5.3095733490395327</v>
      </c>
      <c r="J485">
        <f>IF(Yield!$AB$12&gt;Yield!$AB$11,BETAINV(H485,Yield!$AB$19,Yield!$AB$20,Yield!$AB$11,Yield!$AB$12),Yield!$AB$11)</f>
        <v>50.250437556567341</v>
      </c>
      <c r="K485">
        <f>IF(Costs!$AB$12&gt;Costs!$AB$11,BETAINV(H485,Costs!$AB$19,Costs!$AB$20,Costs!$AB$11,Costs!$AB$12),Costs!$AB$11)</f>
        <v>143.04787292592889</v>
      </c>
      <c r="L485">
        <f t="shared" si="29"/>
        <v>123.76051110199629</v>
      </c>
      <c r="M485">
        <f t="shared" si="30"/>
        <v>15.60051110199629</v>
      </c>
      <c r="N485">
        <f t="shared" si="31"/>
        <v>0.48199999999999998</v>
      </c>
    </row>
    <row r="486" spans="7:14" x14ac:dyDescent="0.25">
      <c r="G486">
        <v>483</v>
      </c>
      <c r="H486">
        <f t="shared" si="28"/>
        <v>0.48299999999999998</v>
      </c>
      <c r="I486">
        <f>IF(Price!$AB$12&gt;Price!$AB$11,BETAINV(H486,Price!$AB$19,Price!$AB$20,Price!$AB$11,Price!$AB$12),Price!$AB$11)</f>
        <v>5.3108380960704054</v>
      </c>
      <c r="J486">
        <f>IF(Yield!$AB$12&gt;Yield!$AB$11,BETAINV(H486,Yield!$AB$19,Yield!$AB$20,Yield!$AB$11,Yield!$AB$12),Yield!$AB$11)</f>
        <v>50.270858007074857</v>
      </c>
      <c r="K486">
        <f>IF(Costs!$AB$12&gt;Costs!$AB$11,BETAINV(H486,Costs!$AB$19,Costs!$AB$20,Costs!$AB$11,Costs!$AB$12),Costs!$AB$11)</f>
        <v>143.05238526216291</v>
      </c>
      <c r="L486">
        <f t="shared" si="29"/>
        <v>123.9280025639562</v>
      </c>
      <c r="M486">
        <f t="shared" si="30"/>
        <v>15.768002563956202</v>
      </c>
      <c r="N486">
        <f t="shared" si="31"/>
        <v>0.48299999999999998</v>
      </c>
    </row>
    <row r="487" spans="7:14" x14ac:dyDescent="0.25">
      <c r="G487">
        <v>484</v>
      </c>
      <c r="H487">
        <f t="shared" si="28"/>
        <v>0.48399999999999999</v>
      </c>
      <c r="I487">
        <f>IF(Price!$AB$12&gt;Price!$AB$11,BETAINV(H487,Price!$AB$19,Price!$AB$20,Price!$AB$11,Price!$AB$12),Price!$AB$11)</f>
        <v>5.3121021529655001</v>
      </c>
      <c r="J487">
        <f>IF(Yield!$AB$12&gt;Yield!$AB$11,BETAINV(H487,Yield!$AB$19,Yield!$AB$20,Yield!$AB$11,Yield!$AB$12),Yield!$AB$11)</f>
        <v>50.29125493447485</v>
      </c>
      <c r="K487">
        <f>IF(Costs!$AB$12&gt;Costs!$AB$11,BETAINV(H487,Costs!$AB$19,Costs!$AB$20,Costs!$AB$11,Costs!$AB$12),Costs!$AB$11)</f>
        <v>143.05689968468553</v>
      </c>
      <c r="L487">
        <f t="shared" si="29"/>
        <v>124.09538392807517</v>
      </c>
      <c r="M487">
        <f t="shared" si="30"/>
        <v>15.935383928075169</v>
      </c>
      <c r="N487">
        <f t="shared" si="31"/>
        <v>0.48399999999999999</v>
      </c>
    </row>
    <row r="488" spans="7:14" x14ac:dyDescent="0.25">
      <c r="G488">
        <v>485</v>
      </c>
      <c r="H488">
        <f t="shared" si="28"/>
        <v>0.48499999999999999</v>
      </c>
      <c r="I488">
        <f>IF(Price!$AB$12&gt;Price!$AB$11,BETAINV(H488,Price!$AB$19,Price!$AB$20,Price!$AB$11,Price!$AB$12),Price!$AB$11)</f>
        <v>5.3133655261718129</v>
      </c>
      <c r="J488">
        <f>IF(Yield!$AB$12&gt;Yield!$AB$11,BETAINV(H488,Yield!$AB$19,Yield!$AB$20,Yield!$AB$11,Yield!$AB$12),Yield!$AB$11)</f>
        <v>50.311628445693884</v>
      </c>
      <c r="K488">
        <f>IF(Costs!$AB$12&gt;Costs!$AB$11,BETAINV(H488,Costs!$AB$19,Costs!$AB$20,Costs!$AB$11,Costs!$AB$12),Costs!$AB$11)</f>
        <v>143.06141621521692</v>
      </c>
      <c r="L488">
        <f t="shared" si="29"/>
        <v>124.26265593369811</v>
      </c>
      <c r="M488">
        <f t="shared" si="30"/>
        <v>16.102655933698117</v>
      </c>
      <c r="N488">
        <f t="shared" si="31"/>
        <v>0.48499999999999999</v>
      </c>
    </row>
    <row r="489" spans="7:14" x14ac:dyDescent="0.25">
      <c r="G489">
        <v>486</v>
      </c>
      <c r="H489">
        <f t="shared" si="28"/>
        <v>0.48599999999999999</v>
      </c>
      <c r="I489">
        <f>IF(Price!$AB$12&gt;Price!$AB$11,BETAINV(H489,Price!$AB$19,Price!$AB$20,Price!$AB$11,Price!$AB$12),Price!$AB$11)</f>
        <v>5.3146282221196763</v>
      </c>
      <c r="J489">
        <f>IF(Yield!$AB$12&gt;Yield!$AB$11,BETAINV(H489,Yield!$AB$19,Yield!$AB$20,Yield!$AB$11,Yield!$AB$12),Yield!$AB$11)</f>
        <v>50.33197864715212</v>
      </c>
      <c r="K489">
        <f>IF(Costs!$AB$12&gt;Costs!$AB$11,BETAINV(H489,Costs!$AB$19,Costs!$AB$20,Costs!$AB$11,Costs!$AB$12),Costs!$AB$11)</f>
        <v>143.06593487551604</v>
      </c>
      <c r="L489">
        <f t="shared" si="29"/>
        <v>124.42981931776356</v>
      </c>
      <c r="M489">
        <f t="shared" si="30"/>
        <v>16.269819317763563</v>
      </c>
      <c r="N489">
        <f t="shared" si="31"/>
        <v>0.48599999999999999</v>
      </c>
    </row>
    <row r="490" spans="7:14" x14ac:dyDescent="0.25">
      <c r="G490">
        <v>487</v>
      </c>
      <c r="H490">
        <f t="shared" si="28"/>
        <v>0.48699999999999999</v>
      </c>
      <c r="I490">
        <f>IF(Price!$AB$12&gt;Price!$AB$11,BETAINV(H490,Price!$AB$19,Price!$AB$20,Price!$AB$11,Price!$AB$12),Price!$AB$11)</f>
        <v>5.3158902472230318</v>
      </c>
      <c r="J490">
        <f>IF(Yield!$AB$12&gt;Yield!$AB$11,BETAINV(H490,Yield!$AB$19,Yield!$AB$20,Yield!$AB$11,Yield!$AB$12),Yield!$AB$11)</f>
        <v>50.352305644767874</v>
      </c>
      <c r="K490">
        <f>IF(Costs!$AB$12&gt;Costs!$AB$11,BETAINV(H490,Costs!$AB$19,Costs!$AB$20,Costs!$AB$11,Costs!$AB$12),Costs!$AB$11)</f>
        <v>143.07045568738138</v>
      </c>
      <c r="L490">
        <f t="shared" si="29"/>
        <v>124.5968748148334</v>
      </c>
      <c r="M490">
        <f t="shared" si="30"/>
        <v>16.436874814833402</v>
      </c>
      <c r="N490">
        <f t="shared" si="31"/>
        <v>0.48699999999999999</v>
      </c>
    </row>
    <row r="491" spans="7:14" x14ac:dyDescent="0.25">
      <c r="G491">
        <v>488</v>
      </c>
      <c r="H491">
        <f t="shared" si="28"/>
        <v>0.48799999999999999</v>
      </c>
      <c r="I491">
        <f>IF(Price!$AB$12&gt;Price!$AB$11,BETAINV(H491,Price!$AB$19,Price!$AB$20,Price!$AB$11,Price!$AB$12),Price!$AB$11)</f>
        <v>5.3171516078796923</v>
      </c>
      <c r="J491">
        <f>IF(Yield!$AB$12&gt;Yield!$AB$11,BETAINV(H491,Yield!$AB$19,Yield!$AB$20,Yield!$AB$11,Yield!$AB$12),Yield!$AB$11)</f>
        <v>50.372609543962135</v>
      </c>
      <c r="K491">
        <f>IF(Costs!$AB$12&gt;Costs!$AB$11,BETAINV(H491,Costs!$AB$19,Costs!$AB$20,Costs!$AB$11,Costs!$AB$12),Costs!$AB$11)</f>
        <v>143.07497867265189</v>
      </c>
      <c r="L491">
        <f t="shared" si="29"/>
        <v>124.76382315712229</v>
      </c>
      <c r="M491">
        <f t="shared" si="30"/>
        <v>16.603823157122292</v>
      </c>
      <c r="N491">
        <f t="shared" si="31"/>
        <v>0.48799999999999999</v>
      </c>
    </row>
    <row r="492" spans="7:14" x14ac:dyDescent="0.25">
      <c r="G492">
        <v>489</v>
      </c>
      <c r="H492">
        <f t="shared" si="28"/>
        <v>0.48899999999999999</v>
      </c>
      <c r="I492">
        <f>IF(Price!$AB$12&gt;Price!$AB$11,BETAINV(H492,Price!$AB$19,Price!$AB$20,Price!$AB$11,Price!$AB$12),Price!$AB$11)</f>
        <v>5.318412310471607</v>
      </c>
      <c r="J492">
        <f>IF(Yield!$AB$12&gt;Yield!$AB$11,BETAINV(H492,Yield!$AB$19,Yield!$AB$20,Yield!$AB$11,Yield!$AB$12),Yield!$AB$11)</f>
        <v>50.392890449662978</v>
      </c>
      <c r="K492">
        <f>IF(Costs!$AB$12&gt;Costs!$AB$11,BETAINV(H492,Costs!$AB$19,Costs!$AB$20,Costs!$AB$11,Costs!$AB$12),Costs!$AB$11)</f>
        <v>143.07950385320774</v>
      </c>
      <c r="L492">
        <f t="shared" si="29"/>
        <v>124.9306650745269</v>
      </c>
      <c r="M492">
        <f t="shared" si="30"/>
        <v>16.770665074526903</v>
      </c>
      <c r="N492">
        <f t="shared" si="31"/>
        <v>0.48899999999999999</v>
      </c>
    </row>
    <row r="493" spans="7:14" x14ac:dyDescent="0.25">
      <c r="G493">
        <v>490</v>
      </c>
      <c r="H493">
        <f t="shared" si="28"/>
        <v>0.49</v>
      </c>
      <c r="I493">
        <f>IF(Price!$AB$12&gt;Price!$AB$11,BETAINV(H493,Price!$AB$19,Price!$AB$20,Price!$AB$11,Price!$AB$12),Price!$AB$11)</f>
        <v>5.3196723613651216</v>
      </c>
      <c r="J493">
        <f>IF(Yield!$AB$12&gt;Yield!$AB$11,BETAINV(H493,Yield!$AB$19,Yield!$AB$20,Yield!$AB$11,Yield!$AB$12),Yield!$AB$11)</f>
        <v>50.413148466310069</v>
      </c>
      <c r="K493">
        <f>IF(Costs!$AB$12&gt;Costs!$AB$11,BETAINV(H493,Costs!$AB$19,Costs!$AB$20,Costs!$AB$11,Costs!$AB$12),Costs!$AB$11)</f>
        <v>143.08403125097132</v>
      </c>
      <c r="L493">
        <f t="shared" si="29"/>
        <v>125.09740129465482</v>
      </c>
      <c r="M493">
        <f t="shared" si="30"/>
        <v>16.937401294654819</v>
      </c>
      <c r="N493">
        <f t="shared" si="31"/>
        <v>0.49</v>
      </c>
    </row>
    <row r="494" spans="7:14" x14ac:dyDescent="0.25">
      <c r="G494">
        <v>491</v>
      </c>
      <c r="H494">
        <f t="shared" si="28"/>
        <v>0.49099999999999999</v>
      </c>
      <c r="I494">
        <f>IF(Price!$AB$12&gt;Price!$AB$11,BETAINV(H494,Price!$AB$19,Price!$AB$20,Price!$AB$11,Price!$AB$12),Price!$AB$11)</f>
        <v>5.3209317669112384</v>
      </c>
      <c r="J494">
        <f>IF(Yield!$AB$12&gt;Yield!$AB$11,BETAINV(H494,Yield!$AB$19,Yield!$AB$20,Yield!$AB$11,Yield!$AB$12),Yield!$AB$11)</f>
        <v>50.433383697859007</v>
      </c>
      <c r="K494">
        <f>IF(Costs!$AB$12&gt;Costs!$AB$11,BETAINV(H494,Costs!$AB$19,Costs!$AB$20,Costs!$AB$11,Costs!$AB$12),Costs!$AB$11)</f>
        <v>143.0885608879079</v>
      </c>
      <c r="L494">
        <f t="shared" si="29"/>
        <v>125.26403254285347</v>
      </c>
      <c r="M494">
        <f t="shared" si="30"/>
        <v>17.104032542853474</v>
      </c>
      <c r="N494">
        <f t="shared" si="31"/>
        <v>0.49099999999999999</v>
      </c>
    </row>
    <row r="495" spans="7:14" x14ac:dyDescent="0.25">
      <c r="G495">
        <v>492</v>
      </c>
      <c r="H495">
        <f t="shared" si="28"/>
        <v>0.49199999999999999</v>
      </c>
      <c r="I495">
        <f>IF(Price!$AB$12&gt;Price!$AB$11,BETAINV(H495,Price!$AB$19,Price!$AB$20,Price!$AB$11,Price!$AB$12),Price!$AB$11)</f>
        <v>5.3221905334458812</v>
      </c>
      <c r="J495">
        <f>IF(Yield!$AB$12&gt;Yield!$AB$11,BETAINV(H495,Yield!$AB$19,Yield!$AB$20,Yield!$AB$11,Yield!$AB$12),Yield!$AB$11)</f>
        <v>50.453596247785711</v>
      </c>
      <c r="K495">
        <f>IF(Costs!$AB$12&gt;Costs!$AB$11,BETAINV(H495,Costs!$AB$19,Costs!$AB$20,Costs!$AB$11,Costs!$AB$12),Costs!$AB$11)</f>
        <v>143.09309278602674</v>
      </c>
      <c r="L495">
        <f t="shared" si="29"/>
        <v>125.43055954223902</v>
      </c>
      <c r="M495">
        <f t="shared" si="30"/>
        <v>17.270559542239027</v>
      </c>
      <c r="N495">
        <f t="shared" si="31"/>
        <v>0.49199999999999999</v>
      </c>
    </row>
    <row r="496" spans="7:14" x14ac:dyDescent="0.25">
      <c r="G496">
        <v>493</v>
      </c>
      <c r="H496">
        <f t="shared" si="28"/>
        <v>0.49299999999999999</v>
      </c>
      <c r="I496">
        <f>IF(Price!$AB$12&gt;Price!$AB$11,BETAINV(H496,Price!$AB$19,Price!$AB$20,Price!$AB$11,Price!$AB$12),Price!$AB$11)</f>
        <v>5.3234486672901484</v>
      </c>
      <c r="J496">
        <f>IF(Yield!$AB$12&gt;Yield!$AB$11,BETAINV(H496,Yield!$AB$19,Yield!$AB$20,Yield!$AB$11,Yield!$AB$12),Yield!$AB$11)</f>
        <v>50.473786219090691</v>
      </c>
      <c r="K496">
        <f>IF(Costs!$AB$12&gt;Costs!$AB$11,BETAINV(H496,Costs!$AB$19,Costs!$AB$20,Costs!$AB$11,Costs!$AB$12),Costs!$AB$11)</f>
        <v>143.09762696738173</v>
      </c>
      <c r="L496">
        <f t="shared" si="29"/>
        <v>125.5969830137245</v>
      </c>
      <c r="M496">
        <f t="shared" si="30"/>
        <v>17.4369830137245</v>
      </c>
      <c r="N496">
        <f t="shared" si="31"/>
        <v>0.49299999999999999</v>
      </c>
    </row>
    <row r="497" spans="7:14" x14ac:dyDescent="0.25">
      <c r="G497">
        <v>494</v>
      </c>
      <c r="H497">
        <f t="shared" si="28"/>
        <v>0.49399999999999999</v>
      </c>
      <c r="I497">
        <f>IF(Price!$AB$12&gt;Price!$AB$11,BETAINV(H497,Price!$AB$19,Price!$AB$20,Price!$AB$11,Price!$AB$12),Price!$AB$11)</f>
        <v>5.3247061747505704</v>
      </c>
      <c r="J497">
        <f>IF(Yield!$AB$12&gt;Yield!$AB$11,BETAINV(H497,Yield!$AB$19,Yield!$AB$20,Yield!$AB$11,Yield!$AB$12),Yield!$AB$11)</f>
        <v>50.493953714303402</v>
      </c>
      <c r="K497">
        <f>IF(Costs!$AB$12&gt;Costs!$AB$11,BETAINV(H497,Costs!$AB$19,Costs!$AB$20,Costs!$AB$11,Costs!$AB$12),Costs!$AB$11)</f>
        <v>143.10216345407235</v>
      </c>
      <c r="L497">
        <f t="shared" si="29"/>
        <v>125.76330367604845</v>
      </c>
      <c r="M497">
        <f t="shared" si="30"/>
        <v>17.603303676048455</v>
      </c>
      <c r="N497">
        <f t="shared" si="31"/>
        <v>0.49399999999999999</v>
      </c>
    </row>
    <row r="498" spans="7:14" x14ac:dyDescent="0.25">
      <c r="G498">
        <v>495</v>
      </c>
      <c r="H498">
        <f t="shared" si="28"/>
        <v>0.495</v>
      </c>
      <c r="I498">
        <f>IF(Price!$AB$12&gt;Price!$AB$11,BETAINV(H498,Price!$AB$19,Price!$AB$20,Price!$AB$11,Price!$AB$12),Price!$AB$11)</f>
        <v>5.3259630621193716</v>
      </c>
      <c r="J498">
        <f>IF(Yield!$AB$12&gt;Yield!$AB$11,BETAINV(H498,Yield!$AB$19,Yield!$AB$20,Yield!$AB$11,Yield!$AB$12),Yield!$AB$11)</f>
        <v>50.51409883548645</v>
      </c>
      <c r="K498">
        <f>IF(Costs!$AB$12&gt;Costs!$AB$11,BETAINV(H498,Costs!$AB$19,Costs!$AB$20,Costs!$AB$11,Costs!$AB$12),Costs!$AB$11)</f>
        <v>143.10670226824456</v>
      </c>
      <c r="L498">
        <f t="shared" si="29"/>
        <v>125.92952224580344</v>
      </c>
      <c r="M498">
        <f t="shared" si="30"/>
        <v>17.769522245803444</v>
      </c>
      <c r="N498">
        <f t="shared" si="31"/>
        <v>0.495</v>
      </c>
    </row>
    <row r="499" spans="7:14" x14ac:dyDescent="0.25">
      <c r="G499">
        <v>496</v>
      </c>
      <c r="H499">
        <f t="shared" si="28"/>
        <v>0.496</v>
      </c>
      <c r="I499">
        <f>IF(Price!$AB$12&gt;Price!$AB$11,BETAINV(H499,Price!$AB$19,Price!$AB$20,Price!$AB$11,Price!$AB$12),Price!$AB$11)</f>
        <v>5.3272193356747168</v>
      </c>
      <c r="J499">
        <f>IF(Yield!$AB$12&gt;Yield!$AB$11,BETAINV(H499,Yield!$AB$19,Yield!$AB$20,Yield!$AB$11,Yield!$AB$12),Yield!$AB$11)</f>
        <v>50.534221684239789</v>
      </c>
      <c r="K499">
        <f>IF(Costs!$AB$12&gt;Costs!$AB$11,BETAINV(H499,Costs!$AB$19,Costs!$AB$20,Costs!$AB$11,Costs!$AB$12),Costs!$AB$11)</f>
        <v>143.11124343209167</v>
      </c>
      <c r="L499">
        <f t="shared" si="29"/>
        <v>126.09563943746309</v>
      </c>
      <c r="M499">
        <f t="shared" si="30"/>
        <v>17.935639437463095</v>
      </c>
      <c r="N499">
        <f t="shared" si="31"/>
        <v>0.496</v>
      </c>
    </row>
    <row r="500" spans="7:14" x14ac:dyDescent="0.25">
      <c r="G500">
        <v>497</v>
      </c>
      <c r="H500">
        <f t="shared" si="28"/>
        <v>0.497</v>
      </c>
      <c r="I500">
        <f>IF(Price!$AB$12&gt;Price!$AB$11,BETAINV(H500,Price!$AB$19,Price!$AB$20,Price!$AB$11,Price!$AB$12),Price!$AB$11)</f>
        <v>5.3284750016809719</v>
      </c>
      <c r="J500">
        <f>IF(Yield!$AB$12&gt;Yield!$AB$11,BETAINV(H500,Yield!$AB$19,Yield!$AB$20,Yield!$AB$11,Yield!$AB$12),Yield!$AB$11)</f>
        <v>50.554322361704962</v>
      </c>
      <c r="K500">
        <f>IF(Costs!$AB$12&gt;Costs!$AB$11,BETAINV(H500,Costs!$AB$19,Costs!$AB$20,Costs!$AB$11,Costs!$AB$12),Costs!$AB$11)</f>
        <v>143.11578696785517</v>
      </c>
      <c r="L500">
        <f t="shared" si="29"/>
        <v>126.26165596341104</v>
      </c>
      <c r="M500">
        <f t="shared" si="30"/>
        <v>18.101655963411048</v>
      </c>
      <c r="N500">
        <f t="shared" si="31"/>
        <v>0.497</v>
      </c>
    </row>
    <row r="501" spans="7:14" x14ac:dyDescent="0.25">
      <c r="G501">
        <v>498</v>
      </c>
      <c r="H501">
        <f t="shared" si="28"/>
        <v>0.498</v>
      </c>
      <c r="I501">
        <f>IF(Price!$AB$12&gt;Price!$AB$11,BETAINV(H501,Price!$AB$19,Price!$AB$20,Price!$AB$11,Price!$AB$12),Price!$AB$11)</f>
        <v>5.3297300663889509</v>
      </c>
      <c r="J501">
        <f>IF(Yield!$AB$12&gt;Yield!$AB$11,BETAINV(H501,Yield!$AB$19,Yield!$AB$20,Yield!$AB$11,Yield!$AB$12),Yield!$AB$11)</f>
        <v>50.574400968569172</v>
      </c>
      <c r="K501">
        <f>IF(Costs!$AB$12&gt;Costs!$AB$11,BETAINV(H501,Costs!$AB$19,Costs!$AB$20,Costs!$AB$11,Costs!$AB$12),Costs!$AB$11)</f>
        <v>143.12033289782568</v>
      </c>
      <c r="L501">
        <f t="shared" si="29"/>
        <v>126.42757253396792</v>
      </c>
      <c r="M501">
        <f t="shared" si="30"/>
        <v>18.267572533967922</v>
      </c>
      <c r="N501">
        <f t="shared" si="31"/>
        <v>0.498</v>
      </c>
    </row>
    <row r="502" spans="7:14" x14ac:dyDescent="0.25">
      <c r="G502">
        <v>499</v>
      </c>
      <c r="H502">
        <f t="shared" si="28"/>
        <v>0.499</v>
      </c>
      <c r="I502">
        <f>IF(Price!$AB$12&gt;Price!$AB$11,BETAINV(H502,Price!$AB$19,Price!$AB$20,Price!$AB$11,Price!$AB$12),Price!$AB$11)</f>
        <v>5.3309845360361745</v>
      </c>
      <c r="J502">
        <f>IF(Yield!$AB$12&gt;Yield!$AB$11,BETAINV(H502,Yield!$AB$19,Yield!$AB$20,Yield!$AB$11,Yield!$AB$12),Yield!$AB$11)</f>
        <v>50.594457605069444</v>
      </c>
      <c r="K502">
        <f>IF(Costs!$AB$12&gt;Costs!$AB$11,BETAINV(H502,Costs!$AB$19,Costs!$AB$20,Costs!$AB$11,Costs!$AB$12),Costs!$AB$11)</f>
        <v>143.12488124434378</v>
      </c>
      <c r="L502">
        <f t="shared" si="29"/>
        <v>126.59338985741925</v>
      </c>
      <c r="M502">
        <f t="shared" si="30"/>
        <v>18.433389857419257</v>
      </c>
      <c r="N502">
        <f t="shared" si="31"/>
        <v>0.499</v>
      </c>
    </row>
    <row r="503" spans="7:14" x14ac:dyDescent="0.25">
      <c r="G503">
        <v>500</v>
      </c>
      <c r="H503">
        <f t="shared" si="28"/>
        <v>0.5</v>
      </c>
      <c r="I503">
        <f>IF(Price!$AB$12&gt;Price!$AB$11,BETAINV(H503,Price!$AB$19,Price!$AB$20,Price!$AB$11,Price!$AB$12),Price!$AB$11)</f>
        <v>5.3322384168471153</v>
      </c>
      <c r="J503">
        <f>IF(Yield!$AB$12&gt;Yield!$AB$11,BETAINV(H503,Yield!$AB$19,Yield!$AB$20,Yield!$AB$11,Yield!$AB$12),Yield!$AB$11)</f>
        <v>50.614492370996693</v>
      </c>
      <c r="K503">
        <f>IF(Costs!$AB$12&gt;Costs!$AB$11,BETAINV(H503,Costs!$AB$19,Costs!$AB$20,Costs!$AB$11,Costs!$AB$12),Costs!$AB$11)</f>
        <v>143.12943202980091</v>
      </c>
      <c r="L503">
        <f t="shared" si="29"/>
        <v>126.75910864004288</v>
      </c>
      <c r="M503">
        <f t="shared" si="30"/>
        <v>18.599108640042886</v>
      </c>
      <c r="N503">
        <f t="shared" si="31"/>
        <v>0.5</v>
      </c>
    </row>
    <row r="504" spans="7:14" x14ac:dyDescent="0.25">
      <c r="G504">
        <v>501</v>
      </c>
      <c r="H504">
        <f t="shared" si="28"/>
        <v>0.501</v>
      </c>
      <c r="I504">
        <f>IF(Price!$AB$12&gt;Price!$AB$11,BETAINV(H504,Price!$AB$19,Price!$AB$20,Price!$AB$11,Price!$AB$12),Price!$AB$11)</f>
        <v>5.333491715033448</v>
      </c>
      <c r="J504">
        <f>IF(Yield!$AB$12&gt;Yield!$AB$11,BETAINV(H504,Yield!$AB$19,Yield!$AB$20,Yield!$AB$11,Yield!$AB$12),Yield!$AB$11)</f>
        <v>50.634505365699752</v>
      </c>
      <c r="K504">
        <f>IF(Costs!$AB$12&gt;Costs!$AB$11,BETAINV(H504,Costs!$AB$19,Costs!$AB$20,Costs!$AB$11,Costs!$AB$12),Costs!$AB$11)</f>
        <v>143.13398527664032</v>
      </c>
      <c r="L504">
        <f t="shared" si="29"/>
        <v>126.92472958613598</v>
      </c>
      <c r="M504">
        <f t="shared" si="30"/>
        <v>18.764729586135985</v>
      </c>
      <c r="N504">
        <f t="shared" si="31"/>
        <v>0.501</v>
      </c>
    </row>
    <row r="505" spans="7:14" x14ac:dyDescent="0.25">
      <c r="G505">
        <v>502</v>
      </c>
      <c r="H505">
        <f t="shared" si="28"/>
        <v>0.502</v>
      </c>
      <c r="I505">
        <f>IF(Price!$AB$12&gt;Price!$AB$11,BETAINV(H505,Price!$AB$19,Price!$AB$20,Price!$AB$11,Price!$AB$12),Price!$AB$11)</f>
        <v>5.3347444367943</v>
      </c>
      <c r="J505">
        <f>IF(Yield!$AB$12&gt;Yield!$AB$11,BETAINV(H505,Yield!$AB$19,Yield!$AB$20,Yield!$AB$11,Yield!$AB$12),Yield!$AB$11)</f>
        <v>50.654496688089424</v>
      </c>
      <c r="K505">
        <f>IF(Costs!$AB$12&gt;Costs!$AB$11,BETAINV(H505,Costs!$AB$19,Costs!$AB$20,Costs!$AB$11,Costs!$AB$12),Costs!$AB$11)</f>
        <v>143.13854100735782</v>
      </c>
      <c r="L505">
        <f t="shared" si="29"/>
        <v>127.09025339804251</v>
      </c>
      <c r="M505">
        <f t="shared" si="30"/>
        <v>18.93025339804251</v>
      </c>
      <c r="N505">
        <f t="shared" si="31"/>
        <v>0.502</v>
      </c>
    </row>
    <row r="506" spans="7:14" x14ac:dyDescent="0.25">
      <c r="G506">
        <v>503</v>
      </c>
      <c r="H506">
        <f t="shared" si="28"/>
        <v>0.503</v>
      </c>
      <c r="I506">
        <f>IF(Price!$AB$12&gt;Price!$AB$11,BETAINV(H506,Price!$AB$19,Price!$AB$20,Price!$AB$11,Price!$AB$12),Price!$AB$11)</f>
        <v>5.3359965883164993</v>
      </c>
      <c r="J506">
        <f>IF(Yield!$AB$12&gt;Yield!$AB$11,BETAINV(H506,Yield!$AB$19,Yield!$AB$20,Yield!$AB$11,Yield!$AB$12),Yield!$AB$11)</f>
        <v>50.67446643664239</v>
      </c>
      <c r="K506">
        <f>IF(Costs!$AB$12&gt;Costs!$AB$11,BETAINV(H506,Costs!$AB$19,Costs!$AB$20,Costs!$AB$11,Costs!$AB$12),Costs!$AB$11)</f>
        <v>143.14309924450291</v>
      </c>
      <c r="L506">
        <f t="shared" si="29"/>
        <v>127.25568077617984</v>
      </c>
      <c r="M506">
        <f t="shared" si="30"/>
        <v>19.095680776179847</v>
      </c>
      <c r="N506">
        <f t="shared" si="31"/>
        <v>0.503</v>
      </c>
    </row>
    <row r="507" spans="7:14" x14ac:dyDescent="0.25">
      <c r="G507">
        <v>504</v>
      </c>
      <c r="H507">
        <f t="shared" si="28"/>
        <v>0.504</v>
      </c>
      <c r="I507">
        <f>IF(Price!$AB$12&gt;Price!$AB$11,BETAINV(H507,Price!$AB$19,Price!$AB$20,Price!$AB$11,Price!$AB$12),Price!$AB$11)</f>
        <v>5.3372481757748194</v>
      </c>
      <c r="J507">
        <f>IF(Yield!$AB$12&gt;Yield!$AB$11,BETAINV(H507,Yield!$AB$19,Yield!$AB$20,Yield!$AB$11,Yield!$AB$12),Yield!$AB$11)</f>
        <v>50.694414709405244</v>
      </c>
      <c r="K507">
        <f>IF(Costs!$AB$12&gt;Costs!$AB$11,BETAINV(H507,Costs!$AB$19,Costs!$AB$20,Costs!$AB$11,Costs!$AB$12),Costs!$AB$11)</f>
        <v>143.14766001067946</v>
      </c>
      <c r="L507">
        <f t="shared" si="29"/>
        <v>127.42101241906587</v>
      </c>
      <c r="M507">
        <f t="shared" si="30"/>
        <v>19.261012419065878</v>
      </c>
      <c r="N507">
        <f t="shared" si="31"/>
        <v>0.504</v>
      </c>
    </row>
    <row r="508" spans="7:14" x14ac:dyDescent="0.25">
      <c r="G508">
        <v>505</v>
      </c>
      <c r="H508">
        <f t="shared" si="28"/>
        <v>0.505</v>
      </c>
      <c r="I508">
        <f>IF(Price!$AB$12&gt;Price!$AB$11,BETAINV(H508,Price!$AB$19,Price!$AB$20,Price!$AB$11,Price!$AB$12),Price!$AB$11)</f>
        <v>5.3384992053322264</v>
      </c>
      <c r="J508">
        <f>IF(Yield!$AB$12&gt;Yield!$AB$11,BETAINV(H508,Yield!$AB$19,Yield!$AB$20,Yield!$AB$11,Yield!$AB$12),Yield!$AB$11)</f>
        <v>50.714341603998378</v>
      </c>
      <c r="K508">
        <f>IF(Costs!$AB$12&gt;Costs!$AB$11,BETAINV(H508,Costs!$AB$19,Costs!$AB$20,Costs!$AB$11,Costs!$AB$12),Costs!$AB$11)</f>
        <v>143.15222332854671</v>
      </c>
      <c r="L508">
        <f t="shared" si="29"/>
        <v>127.58624902334572</v>
      </c>
      <c r="M508">
        <f t="shared" si="30"/>
        <v>19.426249023345719</v>
      </c>
      <c r="N508">
        <f t="shared" si="31"/>
        <v>0.505</v>
      </c>
    </row>
    <row r="509" spans="7:14" x14ac:dyDescent="0.25">
      <c r="G509">
        <v>506</v>
      </c>
      <c r="H509">
        <f t="shared" si="28"/>
        <v>0.50600000000000001</v>
      </c>
      <c r="I509">
        <f>IF(Price!$AB$12&gt;Price!$AB$11,BETAINV(H509,Price!$AB$19,Price!$AB$20,Price!$AB$11,Price!$AB$12),Price!$AB$11)</f>
        <v>5.3397496831401252</v>
      </c>
      <c r="J509">
        <f>IF(Yield!$AB$12&gt;Yield!$AB$11,BETAINV(H509,Yield!$AB$19,Yield!$AB$20,Yield!$AB$11,Yield!$AB$12),Yield!$AB$11)</f>
        <v>50.734247217619838</v>
      </c>
      <c r="K509">
        <f>IF(Costs!$AB$12&gt;Costs!$AB$11,BETAINV(H509,Costs!$AB$19,Costs!$AB$20,Costs!$AB$11,Costs!$AB$12),Costs!$AB$11)</f>
        <v>143.15678922082026</v>
      </c>
      <c r="L509">
        <f t="shared" si="29"/>
        <v>127.75139128381807</v>
      </c>
      <c r="M509">
        <f t="shared" si="30"/>
        <v>19.591391283818069</v>
      </c>
      <c r="N509">
        <f t="shared" si="31"/>
        <v>0.50600000000000001</v>
      </c>
    </row>
    <row r="510" spans="7:14" x14ac:dyDescent="0.25">
      <c r="G510">
        <v>507</v>
      </c>
      <c r="H510">
        <f t="shared" si="28"/>
        <v>0.50700000000000001</v>
      </c>
      <c r="I510">
        <f>IF(Price!$AB$12&gt;Price!$AB$11,BETAINV(H510,Price!$AB$19,Price!$AB$20,Price!$AB$11,Price!$AB$12),Price!$AB$11)</f>
        <v>5.3409996153385988</v>
      </c>
      <c r="J510">
        <f>IF(Yield!$AB$12&gt;Yield!$AB$11,BETAINV(H510,Yield!$AB$19,Yield!$AB$20,Yield!$AB$11,Yield!$AB$12),Yield!$AB$11)</f>
        <v>50.754131647049228</v>
      </c>
      <c r="K510">
        <f>IF(Costs!$AB$12&gt;Costs!$AB$11,BETAINV(H510,Costs!$AB$19,Costs!$AB$20,Costs!$AB$11,Costs!$AB$12),Costs!$AB$11)</f>
        <v>143.16135771027285</v>
      </c>
      <c r="L510">
        <f t="shared" si="29"/>
        <v>127.9164398934617</v>
      </c>
      <c r="M510">
        <f t="shared" si="30"/>
        <v>19.756439893461703</v>
      </c>
      <c r="N510">
        <f t="shared" si="31"/>
        <v>0.50700000000000001</v>
      </c>
    </row>
    <row r="511" spans="7:14" x14ac:dyDescent="0.25">
      <c r="G511">
        <v>508</v>
      </c>
      <c r="H511">
        <f t="shared" si="28"/>
        <v>0.50800000000000001</v>
      </c>
      <c r="I511">
        <f>IF(Price!$AB$12&gt;Price!$AB$11,BETAINV(H511,Price!$AB$19,Price!$AB$20,Price!$AB$11,Price!$AB$12),Price!$AB$11)</f>
        <v>5.34224900805666</v>
      </c>
      <c r="J511">
        <f>IF(Yield!$AB$12&gt;Yield!$AB$11,BETAINV(H511,Yield!$AB$19,Yield!$AB$20,Yield!$AB$11,Yield!$AB$12),Yield!$AB$11)</f>
        <v>50.773994988651523</v>
      </c>
      <c r="K511">
        <f>IF(Costs!$AB$12&gt;Costs!$AB$11,BETAINV(H511,Costs!$AB$19,Costs!$AB$20,Costs!$AB$11,Costs!$AB$12),Costs!$AB$11)</f>
        <v>143.16592881973534</v>
      </c>
      <c r="L511">
        <f t="shared" si="29"/>
        <v>128.08139554346209</v>
      </c>
      <c r="M511">
        <f t="shared" si="30"/>
        <v>19.921395543462097</v>
      </c>
      <c r="N511">
        <f t="shared" si="31"/>
        <v>0.50800000000000001</v>
      </c>
    </row>
    <row r="512" spans="7:14" x14ac:dyDescent="0.25">
      <c r="G512">
        <v>509</v>
      </c>
      <c r="H512">
        <f t="shared" si="28"/>
        <v>0.50900000000000001</v>
      </c>
      <c r="I512">
        <f>IF(Price!$AB$12&gt;Price!$AB$11,BETAINV(H512,Price!$AB$19,Price!$AB$20,Price!$AB$11,Price!$AB$12),Price!$AB$11)</f>
        <v>5.343497867412486</v>
      </c>
      <c r="J512">
        <f>IF(Yield!$AB$12&gt;Yield!$AB$11,BETAINV(H512,Yield!$AB$19,Yield!$AB$20,Yield!$AB$11,Yield!$AB$12),Yield!$AB$11)</f>
        <v>50.793837338380854</v>
      </c>
      <c r="K512">
        <f>IF(Costs!$AB$12&gt;Costs!$AB$11,BETAINV(H512,Costs!$AB$19,Costs!$AB$20,Costs!$AB$11,Costs!$AB$12),Costs!$AB$11)</f>
        <v>143.17050257209766</v>
      </c>
      <c r="L512">
        <f t="shared" si="29"/>
        <v>128.24625892323715</v>
      </c>
      <c r="M512">
        <f t="shared" si="30"/>
        <v>20.086258923237153</v>
      </c>
      <c r="N512">
        <f t="shared" si="31"/>
        <v>0.50900000000000001</v>
      </c>
    </row>
    <row r="513" spans="7:14" x14ac:dyDescent="0.25">
      <c r="G513">
        <v>510</v>
      </c>
      <c r="H513">
        <f t="shared" si="28"/>
        <v>0.51</v>
      </c>
      <c r="I513">
        <f>IF(Price!$AB$12&gt;Price!$AB$11,BETAINV(H513,Price!$AB$19,Price!$AB$20,Price!$AB$11,Price!$AB$12),Price!$AB$11)</f>
        <v>5.3447461995136649</v>
      </c>
      <c r="J513">
        <f>IF(Yield!$AB$12&gt;Yield!$AB$11,BETAINV(H513,Yield!$AB$19,Yield!$AB$20,Yield!$AB$11,Yield!$AB$12),Yield!$AB$11)</f>
        <v>50.813658791784313</v>
      </c>
      <c r="K513">
        <f>IF(Costs!$AB$12&gt;Costs!$AB$11,BETAINV(H513,Costs!$AB$19,Costs!$AB$20,Costs!$AB$11,Costs!$AB$12),Costs!$AB$11)</f>
        <v>143.17507899030977</v>
      </c>
      <c r="L513">
        <f t="shared" si="29"/>
        <v>128.41103072046354</v>
      </c>
      <c r="M513">
        <f t="shared" si="30"/>
        <v>20.251030720463547</v>
      </c>
      <c r="N513">
        <f t="shared" si="31"/>
        <v>0.51</v>
      </c>
    </row>
    <row r="514" spans="7:14" x14ac:dyDescent="0.25">
      <c r="G514">
        <v>511</v>
      </c>
      <c r="H514">
        <f t="shared" si="28"/>
        <v>0.51100000000000001</v>
      </c>
      <c r="I514">
        <f>IF(Price!$AB$12&gt;Price!$AB$11,BETAINV(H514,Price!$AB$19,Price!$AB$20,Price!$AB$11,Price!$AB$12),Price!$AB$11)</f>
        <v>5.3459940104574368</v>
      </c>
      <c r="J514">
        <f>IF(Yield!$AB$12&gt;Yield!$AB$11,BETAINV(H514,Yield!$AB$19,Yield!$AB$20,Yield!$AB$11,Yield!$AB$12),Yield!$AB$11)</f>
        <v>50.833459444005648</v>
      </c>
      <c r="K514">
        <f>IF(Costs!$AB$12&gt;Costs!$AB$11,BETAINV(H514,Costs!$AB$19,Costs!$AB$20,Costs!$AB$11,Costs!$AB$12),Costs!$AB$11)</f>
        <v>143.17965809738243</v>
      </c>
      <c r="L514">
        <f t="shared" si="29"/>
        <v>128.57571162110278</v>
      </c>
      <c r="M514">
        <f t="shared" si="30"/>
        <v>20.415711621102787</v>
      </c>
      <c r="N514">
        <f t="shared" si="31"/>
        <v>0.51100000000000001</v>
      </c>
    </row>
    <row r="515" spans="7:14" x14ac:dyDescent="0.25">
      <c r="G515">
        <v>512</v>
      </c>
      <c r="H515">
        <f t="shared" si="28"/>
        <v>0.51200000000000001</v>
      </c>
      <c r="I515">
        <f>IF(Price!$AB$12&gt;Price!$AB$11,BETAINV(H515,Price!$AB$19,Price!$AB$20,Price!$AB$11,Price!$AB$12),Price!$AB$11)</f>
        <v>5.3472413063309325</v>
      </c>
      <c r="J515">
        <f>IF(Yield!$AB$12&gt;Yield!$AB$11,BETAINV(H515,Yield!$AB$19,Yield!$AB$20,Yield!$AB$11,Yield!$AB$12),Yield!$AB$11)</f>
        <v>50.853239389789003</v>
      </c>
      <c r="K515">
        <f>IF(Costs!$AB$12&gt;Costs!$AB$11,BETAINV(H515,Costs!$AB$19,Costs!$AB$20,Costs!$AB$11,Costs!$AB$12),Costs!$AB$11)</f>
        <v>143.18423991638838</v>
      </c>
      <c r="L515">
        <f t="shared" si="29"/>
        <v>128.74030230942662</v>
      </c>
      <c r="M515">
        <f t="shared" si="30"/>
        <v>20.580302309426628</v>
      </c>
      <c r="N515">
        <f t="shared" si="31"/>
        <v>0.51200000000000001</v>
      </c>
    </row>
    <row r="516" spans="7:14" x14ac:dyDescent="0.25">
      <c r="G516">
        <v>513</v>
      </c>
      <c r="H516">
        <f t="shared" ref="H516:H579" si="32">G516/1000</f>
        <v>0.51300000000000001</v>
      </c>
      <c r="I516">
        <f>IF(Price!$AB$12&gt;Price!$AB$11,BETAINV(H516,Price!$AB$19,Price!$AB$20,Price!$AB$11,Price!$AB$12),Price!$AB$11)</f>
        <v>5.3484880932114125</v>
      </c>
      <c r="J516">
        <f>IF(Yield!$AB$12&gt;Yield!$AB$11,BETAINV(H516,Yield!$AB$19,Yield!$AB$20,Yield!$AB$11,Yield!$AB$12),Yield!$AB$11)</f>
        <v>50.872998723482624</v>
      </c>
      <c r="K516">
        <f>IF(Costs!$AB$12&gt;Costs!$AB$11,BETAINV(H516,Costs!$AB$19,Costs!$AB$20,Costs!$AB$11,Costs!$AB$12),Costs!$AB$11)</f>
        <v>143.18882447046306</v>
      </c>
      <c r="L516">
        <f t="shared" ref="L516:L579" si="33">I516*J516-K516</f>
        <v>128.90480346804313</v>
      </c>
      <c r="M516">
        <f t="shared" ref="M516:M579" si="34">L516-$E$32-$E$35</f>
        <v>20.744803468043131</v>
      </c>
      <c r="N516">
        <f t="shared" ref="N516:N579" si="35">H516</f>
        <v>0.51300000000000001</v>
      </c>
    </row>
    <row r="517" spans="7:14" x14ac:dyDescent="0.25">
      <c r="G517">
        <v>514</v>
      </c>
      <c r="H517">
        <f t="shared" si="32"/>
        <v>0.51400000000000001</v>
      </c>
      <c r="I517">
        <f>IF(Price!$AB$12&gt;Price!$AB$11,BETAINV(H517,Price!$AB$19,Price!$AB$20,Price!$AB$11,Price!$AB$12),Price!$AB$11)</f>
        <v>5.3497343771665085</v>
      </c>
      <c r="J517">
        <f>IF(Yield!$AB$12&gt;Yield!$AB$11,BETAINV(H517,Yield!$AB$19,Yield!$AB$20,Yield!$AB$11,Yield!$AB$12),Yield!$AB$11)</f>
        <v>50.892737539042471</v>
      </c>
      <c r="K517">
        <f>IF(Costs!$AB$12&gt;Costs!$AB$11,BETAINV(H517,Costs!$AB$19,Costs!$AB$20,Costs!$AB$11,Costs!$AB$12),Costs!$AB$11)</f>
        <v>143.19341178280575</v>
      </c>
      <c r="L517">
        <f t="shared" si="33"/>
        <v>129.06921577792218</v>
      </c>
      <c r="M517">
        <f t="shared" si="34"/>
        <v>20.909215777922185</v>
      </c>
      <c r="N517">
        <f t="shared" si="35"/>
        <v>0.51400000000000001</v>
      </c>
    </row>
    <row r="518" spans="7:14" x14ac:dyDescent="0.25">
      <c r="G518">
        <v>515</v>
      </c>
      <c r="H518">
        <f t="shared" si="32"/>
        <v>0.51500000000000001</v>
      </c>
      <c r="I518">
        <f>IF(Price!$AB$12&gt;Price!$AB$11,BETAINV(H518,Price!$AB$19,Price!$AB$20,Price!$AB$11,Price!$AB$12),Price!$AB$11)</f>
        <v>5.3509801642544597</v>
      </c>
      <c r="J518">
        <f>IF(Yield!$AB$12&gt;Yield!$AB$11,BETAINV(H518,Yield!$AB$19,Yield!$AB$20,Yield!$AB$11,Yield!$AB$12),Yield!$AB$11)</f>
        <v>50.91245593003589</v>
      </c>
      <c r="K518">
        <f>IF(Costs!$AB$12&gt;Costs!$AB$11,BETAINV(H518,Costs!$AB$19,Costs!$AB$20,Costs!$AB$11,Costs!$AB$12),Costs!$AB$11)</f>
        <v>143.19800187668037</v>
      </c>
      <c r="L518">
        <f t="shared" si="33"/>
        <v>129.23353991842103</v>
      </c>
      <c r="M518">
        <f t="shared" si="34"/>
        <v>21.073539918421034</v>
      </c>
      <c r="N518">
        <f t="shared" si="35"/>
        <v>0.51500000000000001</v>
      </c>
    </row>
    <row r="519" spans="7:14" x14ac:dyDescent="0.25">
      <c r="G519">
        <v>516</v>
      </c>
      <c r="H519">
        <f t="shared" si="32"/>
        <v>0.51600000000000001</v>
      </c>
      <c r="I519">
        <f>IF(Price!$AB$12&gt;Price!$AB$11,BETAINV(H519,Price!$AB$19,Price!$AB$20,Price!$AB$11,Price!$AB$12),Price!$AB$11)</f>
        <v>5.3522254605243544</v>
      </c>
      <c r="J519">
        <f>IF(Yield!$AB$12&gt;Yield!$AB$11,BETAINV(H519,Yield!$AB$19,Yield!$AB$20,Yield!$AB$11,Yield!$AB$12),Yield!$AB$11)</f>
        <v>50.932153989645187</v>
      </c>
      <c r="K519">
        <f>IF(Costs!$AB$12&gt;Costs!$AB$11,BETAINV(H519,Costs!$AB$19,Costs!$AB$20,Costs!$AB$11,Costs!$AB$12),Costs!$AB$11)</f>
        <v>143.20259477541654</v>
      </c>
      <c r="L519">
        <f t="shared" si="33"/>
        <v>129.39777656730948</v>
      </c>
      <c r="M519">
        <f t="shared" si="34"/>
        <v>21.237776567309481</v>
      </c>
      <c r="N519">
        <f t="shared" si="35"/>
        <v>0.51600000000000001</v>
      </c>
    </row>
    <row r="520" spans="7:14" x14ac:dyDescent="0.25">
      <c r="G520">
        <v>517</v>
      </c>
      <c r="H520">
        <f t="shared" si="32"/>
        <v>0.51700000000000002</v>
      </c>
      <c r="I520">
        <f>IF(Price!$AB$12&gt;Price!$AB$11,BETAINV(H520,Price!$AB$19,Price!$AB$20,Price!$AB$11,Price!$AB$12),Price!$AB$11)</f>
        <v>5.3534702720163612</v>
      </c>
      <c r="J520">
        <f>IF(Yield!$AB$12&gt;Yield!$AB$11,BETAINV(H520,Yield!$AB$19,Yield!$AB$20,Yield!$AB$11,Yield!$AB$12),Yield!$AB$11)</f>
        <v>50.951831810671223</v>
      </c>
      <c r="K520">
        <f>IF(Costs!$AB$12&gt;Costs!$AB$11,BETAINV(H520,Costs!$AB$19,Costs!$AB$20,Costs!$AB$11,Costs!$AB$12),Costs!$AB$11)</f>
        <v>143.20719050241055</v>
      </c>
      <c r="L520">
        <f t="shared" si="33"/>
        <v>129.56192640079539</v>
      </c>
      <c r="M520">
        <f t="shared" si="34"/>
        <v>21.401926400795389</v>
      </c>
      <c r="N520">
        <f t="shared" si="35"/>
        <v>0.51700000000000002</v>
      </c>
    </row>
    <row r="521" spans="7:14" x14ac:dyDescent="0.25">
      <c r="G521">
        <v>518</v>
      </c>
      <c r="H521">
        <f t="shared" si="32"/>
        <v>0.51800000000000002</v>
      </c>
      <c r="I521">
        <f>IF(Price!$AB$12&gt;Price!$AB$11,BETAINV(H521,Price!$AB$19,Price!$AB$20,Price!$AB$11,Price!$AB$12),Price!$AB$11)</f>
        <v>5.3547146047619734</v>
      </c>
      <c r="J521">
        <f>IF(Yield!$AB$12&gt;Yield!$AB$11,BETAINV(H521,Yield!$AB$19,Yield!$AB$20,Yield!$AB$11,Yield!$AB$12),Yield!$AB$11)</f>
        <v>50.971489485536978</v>
      </c>
      <c r="K521">
        <f>IF(Costs!$AB$12&gt;Costs!$AB$11,BETAINV(H521,Costs!$AB$19,Costs!$AB$20,Costs!$AB$11,Costs!$AB$12),Costs!$AB$11)</f>
        <v>143.21178908112623</v>
      </c>
      <c r="L521">
        <f t="shared" si="33"/>
        <v>129.72599009355</v>
      </c>
      <c r="M521">
        <f t="shared" si="34"/>
        <v>21.565990093549999</v>
      </c>
      <c r="N521">
        <f t="shared" si="35"/>
        <v>0.51800000000000002</v>
      </c>
    </row>
    <row r="522" spans="7:14" x14ac:dyDescent="0.25">
      <c r="G522">
        <v>519</v>
      </c>
      <c r="H522">
        <f t="shared" si="32"/>
        <v>0.51900000000000002</v>
      </c>
      <c r="I522">
        <f>IF(Price!$AB$12&gt;Price!$AB$11,BETAINV(H522,Price!$AB$19,Price!$AB$20,Price!$AB$11,Price!$AB$12),Price!$AB$11)</f>
        <v>5.3559584647842353</v>
      </c>
      <c r="J522">
        <f>IF(Yield!$AB$12&gt;Yield!$AB$11,BETAINV(H522,Yield!$AB$19,Yield!$AB$20,Yield!$AB$11,Yield!$AB$12),Yield!$AB$11)</f>
        <v>50.991127106291039</v>
      </c>
      <c r="K522">
        <f>IF(Costs!$AB$12&gt;Costs!$AB$11,BETAINV(H522,Costs!$AB$19,Costs!$AB$20,Costs!$AB$11,Costs!$AB$12),Costs!$AB$11)</f>
        <v>143.21639053509605</v>
      </c>
      <c r="L522">
        <f t="shared" si="33"/>
        <v>129.88996831873229</v>
      </c>
      <c r="M522">
        <f t="shared" si="34"/>
        <v>21.72996831873229</v>
      </c>
      <c r="N522">
        <f t="shared" si="35"/>
        <v>0.51900000000000002</v>
      </c>
    </row>
    <row r="523" spans="7:14" x14ac:dyDescent="0.25">
      <c r="G523">
        <v>520</v>
      </c>
      <c r="H523">
        <f t="shared" si="32"/>
        <v>0.52</v>
      </c>
      <c r="I523">
        <f>IF(Price!$AB$12&gt;Price!$AB$11,BETAINV(H523,Price!$AB$19,Price!$AB$20,Price!$AB$11,Price!$AB$12),Price!$AB$11)</f>
        <v>5.3572018580979881</v>
      </c>
      <c r="J523">
        <f>IF(Yield!$AB$12&gt;Yield!$AB$11,BETAINV(H523,Yield!$AB$19,Yield!$AB$20,Yield!$AB$11,Yield!$AB$12),Yield!$AB$11)</f>
        <v>51.010744764611147</v>
      </c>
      <c r="K523">
        <f>IF(Costs!$AB$12&gt;Costs!$AB$11,BETAINV(H523,Costs!$AB$19,Costs!$AB$20,Costs!$AB$11,Costs!$AB$12),Costs!$AB$11)</f>
        <v>143.22099488792199</v>
      </c>
      <c r="L523">
        <f t="shared" si="33"/>
        <v>130.05386174801507</v>
      </c>
      <c r="M523">
        <f t="shared" si="34"/>
        <v>21.89386174801507</v>
      </c>
      <c r="N523">
        <f t="shared" si="35"/>
        <v>0.52</v>
      </c>
    </row>
    <row r="524" spans="7:14" x14ac:dyDescent="0.25">
      <c r="G524">
        <v>521</v>
      </c>
      <c r="H524">
        <f t="shared" si="32"/>
        <v>0.52100000000000002</v>
      </c>
      <c r="I524">
        <f>IF(Price!$AB$12&gt;Price!$AB$11,BETAINV(H524,Price!$AB$19,Price!$AB$20,Price!$AB$11,Price!$AB$12),Price!$AB$11)</f>
        <v>5.3584447907100987</v>
      </c>
      <c r="J524">
        <f>IF(Yield!$AB$12&gt;Yield!$AB$11,BETAINV(H524,Yield!$AB$19,Yield!$AB$20,Yield!$AB$11,Yield!$AB$12),Yield!$AB$11)</f>
        <v>51.030342551807657</v>
      </c>
      <c r="K524">
        <f>IF(Costs!$AB$12&gt;Costs!$AB$11,BETAINV(H524,Costs!$AB$19,Costs!$AB$20,Costs!$AB$11,Costs!$AB$12),Costs!$AB$11)</f>
        <v>143.22560216327662</v>
      </c>
      <c r="L524">
        <f t="shared" si="33"/>
        <v>130.21767105160899</v>
      </c>
      <c r="M524">
        <f t="shared" si="34"/>
        <v>22.057671051608992</v>
      </c>
      <c r="N524">
        <f t="shared" si="35"/>
        <v>0.52100000000000002</v>
      </c>
    </row>
    <row r="525" spans="7:14" x14ac:dyDescent="0.25">
      <c r="G525">
        <v>522</v>
      </c>
      <c r="H525">
        <f t="shared" si="32"/>
        <v>0.52200000000000002</v>
      </c>
      <c r="I525">
        <f>IF(Price!$AB$12&gt;Price!$AB$11,BETAINV(H525,Price!$AB$19,Price!$AB$20,Price!$AB$11,Price!$AB$12),Price!$AB$11)</f>
        <v>5.3596872686196955</v>
      </c>
      <c r="J525">
        <f>IF(Yield!$AB$12&gt;Yield!$AB$11,BETAINV(H525,Yield!$AB$19,Yield!$AB$20,Yield!$AB$11,Yield!$AB$12),Yield!$AB$11)</f>
        <v>51.049920558826976</v>
      </c>
      <c r="K525">
        <f>IF(Costs!$AB$12&gt;Costs!$AB$11,BETAINV(H525,Costs!$AB$19,Costs!$AB$20,Costs!$AB$11,Costs!$AB$12),Costs!$AB$11)</f>
        <v>143.23021238490412</v>
      </c>
      <c r="L525">
        <f t="shared" si="33"/>
        <v>130.38139689828768</v>
      </c>
      <c r="M525">
        <f t="shared" si="34"/>
        <v>22.221396898287679</v>
      </c>
      <c r="N525">
        <f t="shared" si="35"/>
        <v>0.52200000000000002</v>
      </c>
    </row>
    <row r="526" spans="7:14" x14ac:dyDescent="0.25">
      <c r="G526">
        <v>523</v>
      </c>
      <c r="H526">
        <f t="shared" si="32"/>
        <v>0.52300000000000002</v>
      </c>
      <c r="I526">
        <f>IF(Price!$AB$12&gt;Price!$AB$11,BETAINV(H526,Price!$AB$19,Price!$AB$20,Price!$AB$11,Price!$AB$12),Price!$AB$11)</f>
        <v>5.3609292978184042</v>
      </c>
      <c r="J526">
        <f>IF(Yield!$AB$12&gt;Yield!$AB$11,BETAINV(H526,Yield!$AB$19,Yield!$AB$20,Yield!$AB$11,Yield!$AB$12),Yield!$AB$11)</f>
        <v>51.069478876255005</v>
      </c>
      <c r="K526">
        <f>IF(Costs!$AB$12&gt;Costs!$AB$11,BETAINV(H526,Costs!$AB$19,Costs!$AB$20,Costs!$AB$11,Costs!$AB$12),Costs!$AB$11)</f>
        <v>143.23482557662109</v>
      </c>
      <c r="L526">
        <f t="shared" si="33"/>
        <v>130.54503995541248</v>
      </c>
      <c r="M526">
        <f t="shared" si="34"/>
        <v>22.385039955412481</v>
      </c>
      <c r="N526">
        <f t="shared" si="35"/>
        <v>0.52300000000000002</v>
      </c>
    </row>
    <row r="527" spans="7:14" x14ac:dyDescent="0.25">
      <c r="G527">
        <v>524</v>
      </c>
      <c r="H527">
        <f t="shared" si="32"/>
        <v>0.52400000000000002</v>
      </c>
      <c r="I527">
        <f>IF(Price!$AB$12&gt;Price!$AB$11,BETAINV(H527,Price!$AB$19,Price!$AB$20,Price!$AB$11,Price!$AB$12),Price!$AB$11)</f>
        <v>5.362170884290582</v>
      </c>
      <c r="J527">
        <f>IF(Yield!$AB$12&gt;Yield!$AB$11,BETAINV(H527,Yield!$AB$19,Yield!$AB$20,Yield!$AB$11,Yield!$AB$12),Yield!$AB$11)</f>
        <v>51.089017594320531</v>
      </c>
      <c r="K527">
        <f>IF(Costs!$AB$12&gt;Costs!$AB$11,BETAINV(H527,Costs!$AB$19,Costs!$AB$20,Costs!$AB$11,Costs!$AB$12),Costs!$AB$11)</f>
        <v>143.2394417623178</v>
      </c>
      <c r="L527">
        <f t="shared" si="33"/>
        <v>130.70860088895702</v>
      </c>
      <c r="M527">
        <f t="shared" si="34"/>
        <v>22.548600888957026</v>
      </c>
      <c r="N527">
        <f t="shared" si="35"/>
        <v>0.52400000000000002</v>
      </c>
    </row>
    <row r="528" spans="7:14" x14ac:dyDescent="0.25">
      <c r="G528">
        <v>525</v>
      </c>
      <c r="H528">
        <f t="shared" si="32"/>
        <v>0.52500000000000002</v>
      </c>
      <c r="I528">
        <f>IF(Price!$AB$12&gt;Price!$AB$11,BETAINV(H528,Price!$AB$19,Price!$AB$20,Price!$AB$11,Price!$AB$12),Price!$AB$11)</f>
        <v>5.3634120340135469</v>
      </c>
      <c r="J528">
        <f>IF(Yield!$AB$12&gt;Yield!$AB$11,BETAINV(H528,Yield!$AB$19,Yield!$AB$20,Yield!$AB$11,Yield!$AB$12),Yield!$AB$11)</f>
        <v>51.108536802898641</v>
      </c>
      <c r="K528">
        <f>IF(Costs!$AB$12&gt;Costs!$AB$11,BETAINV(H528,Costs!$AB$19,Costs!$AB$20,Costs!$AB$11,Costs!$AB$12),Costs!$AB$11)</f>
        <v>143.24406096595905</v>
      </c>
      <c r="L528">
        <f t="shared" si="33"/>
        <v>130.87208036353175</v>
      </c>
      <c r="M528">
        <f t="shared" si="34"/>
        <v>22.712080363531754</v>
      </c>
      <c r="N528">
        <f t="shared" si="35"/>
        <v>0.52500000000000002</v>
      </c>
    </row>
    <row r="529" spans="7:14" x14ac:dyDescent="0.25">
      <c r="G529">
        <v>526</v>
      </c>
      <c r="H529">
        <f t="shared" si="32"/>
        <v>0.52600000000000002</v>
      </c>
      <c r="I529">
        <f>IF(Price!$AB$12&gt;Price!$AB$11,BETAINV(H529,Price!$AB$19,Price!$AB$20,Price!$AB$11,Price!$AB$12),Price!$AB$11)</f>
        <v>5.3646527529578156</v>
      </c>
      <c r="J529">
        <f>IF(Yield!$AB$12&gt;Yield!$AB$11,BETAINV(H529,Yield!$AB$19,Yield!$AB$20,Yield!$AB$11,Yield!$AB$12),Yield!$AB$11)</f>
        <v>51.128036591514054</v>
      </c>
      <c r="K529">
        <f>IF(Costs!$AB$12&gt;Costs!$AB$11,BETAINV(H529,Costs!$AB$19,Costs!$AB$20,Costs!$AB$11,Costs!$AB$12),Costs!$AB$11)</f>
        <v>143.24868321158525</v>
      </c>
      <c r="L529">
        <f t="shared" si="33"/>
        <v>131.03547904240858</v>
      </c>
      <c r="M529">
        <f t="shared" si="34"/>
        <v>22.875479042408585</v>
      </c>
      <c r="N529">
        <f t="shared" si="35"/>
        <v>0.52600000000000002</v>
      </c>
    </row>
    <row r="530" spans="7:14" x14ac:dyDescent="0.25">
      <c r="G530">
        <v>527</v>
      </c>
      <c r="H530">
        <f t="shared" si="32"/>
        <v>0.52700000000000002</v>
      </c>
      <c r="I530">
        <f>IF(Price!$AB$12&gt;Price!$AB$11,BETAINV(H530,Price!$AB$19,Price!$AB$20,Price!$AB$11,Price!$AB$12),Price!$AB$11)</f>
        <v>5.3658930470873356</v>
      </c>
      <c r="J530">
        <f>IF(Yield!$AB$12&gt;Yield!$AB$11,BETAINV(H530,Yield!$AB$19,Yield!$AB$20,Yield!$AB$11,Yield!$AB$12),Yield!$AB$11)</f>
        <v>51.147517049344451</v>
      </c>
      <c r="K530">
        <f>IF(Costs!$AB$12&gt;Costs!$AB$11,BETAINV(H530,Costs!$AB$19,Costs!$AB$20,Costs!$AB$11,Costs!$AB$12),Costs!$AB$11)</f>
        <v>143.25330852331339</v>
      </c>
      <c r="L530">
        <f t="shared" si="33"/>
        <v>131.19879758754493</v>
      </c>
      <c r="M530">
        <f t="shared" si="34"/>
        <v>23.038797587544934</v>
      </c>
      <c r="N530">
        <f t="shared" si="35"/>
        <v>0.52700000000000002</v>
      </c>
    </row>
    <row r="531" spans="7:14" x14ac:dyDescent="0.25">
      <c r="G531">
        <v>528</v>
      </c>
      <c r="H531">
        <f t="shared" si="32"/>
        <v>0.52800000000000002</v>
      </c>
      <c r="I531">
        <f>IF(Price!$AB$12&gt;Price!$AB$11,BETAINV(H531,Price!$AB$19,Price!$AB$20,Price!$AB$11,Price!$AB$12),Price!$AB$11)</f>
        <v>5.3671329223597137</v>
      </c>
      <c r="J531">
        <f>IF(Yield!$AB$12&gt;Yield!$AB$11,BETAINV(H531,Yield!$AB$19,Yield!$AB$20,Yield!$AB$11,Yield!$AB$12),Yield!$AB$11)</f>
        <v>51.166978265223797</v>
      </c>
      <c r="K531">
        <f>IF(Costs!$AB$12&gt;Costs!$AB$11,BETAINV(H531,Costs!$AB$19,Costs!$AB$20,Costs!$AB$11,Costs!$AB$12),Costs!$AB$11)</f>
        <v>143.25793692533816</v>
      </c>
      <c r="L531">
        <f t="shared" si="33"/>
        <v>131.36203665960838</v>
      </c>
      <c r="M531">
        <f t="shared" si="34"/>
        <v>23.202036659608382</v>
      </c>
      <c r="N531">
        <f t="shared" si="35"/>
        <v>0.52800000000000002</v>
      </c>
    </row>
    <row r="532" spans="7:14" x14ac:dyDescent="0.25">
      <c r="G532">
        <v>529</v>
      </c>
      <c r="H532">
        <f t="shared" si="32"/>
        <v>0.52900000000000003</v>
      </c>
      <c r="I532">
        <f>IF(Price!$AB$12&gt;Price!$AB$11,BETAINV(H532,Price!$AB$19,Price!$AB$20,Price!$AB$11,Price!$AB$12),Price!$AB$11)</f>
        <v>5.3683723847264542</v>
      </c>
      <c r="J532">
        <f>IF(Yield!$AB$12&gt;Yield!$AB$11,BETAINV(H532,Yield!$AB$19,Yield!$AB$20,Yield!$AB$11,Yield!$AB$12),Yield!$AB$11)</f>
        <v>51.186420327645649</v>
      </c>
      <c r="K532">
        <f>IF(Costs!$AB$12&gt;Costs!$AB$11,BETAINV(H532,Costs!$AB$19,Costs!$AB$20,Costs!$AB$11,Costs!$AB$12),Costs!$AB$11)</f>
        <v>143.2625684419329</v>
      </c>
      <c r="L532">
        <f t="shared" si="33"/>
        <v>131.5251969180008</v>
      </c>
      <c r="M532">
        <f t="shared" si="34"/>
        <v>23.365196918000805</v>
      </c>
      <c r="N532">
        <f t="shared" si="35"/>
        <v>0.52900000000000003</v>
      </c>
    </row>
    <row r="533" spans="7:14" x14ac:dyDescent="0.25">
      <c r="G533">
        <v>530</v>
      </c>
      <c r="H533">
        <f t="shared" si="32"/>
        <v>0.53</v>
      </c>
      <c r="I533">
        <f>IF(Price!$AB$12&gt;Price!$AB$11,BETAINV(H533,Price!$AB$19,Price!$AB$20,Price!$AB$11,Price!$AB$12),Price!$AB$11)</f>
        <v>5.369611440133184</v>
      </c>
      <c r="J533">
        <f>IF(Yield!$AB$12&gt;Yield!$AB$11,BETAINV(H533,Yield!$AB$19,Yield!$AB$20,Yield!$AB$11,Yield!$AB$12),Yield!$AB$11)</f>
        <v>51.205843324766398</v>
      </c>
      <c r="K533">
        <f>IF(Costs!$AB$12&gt;Costs!$AB$11,BETAINV(H533,Costs!$AB$19,Costs!$AB$20,Costs!$AB$11,Costs!$AB$12),Costs!$AB$11)</f>
        <v>143.26720309745068</v>
      </c>
      <c r="L533">
        <f t="shared" si="33"/>
        <v>131.68827902088239</v>
      </c>
      <c r="M533">
        <f t="shared" si="34"/>
        <v>23.528279020882394</v>
      </c>
      <c r="N533">
        <f t="shared" si="35"/>
        <v>0.53</v>
      </c>
    </row>
    <row r="534" spans="7:14" x14ac:dyDescent="0.25">
      <c r="G534">
        <v>531</v>
      </c>
      <c r="H534">
        <f t="shared" si="32"/>
        <v>0.53100000000000003</v>
      </c>
      <c r="I534">
        <f>IF(Price!$AB$12&gt;Price!$AB$11,BETAINV(H534,Price!$AB$19,Price!$AB$20,Price!$AB$11,Price!$AB$12),Price!$AB$11)</f>
        <v>5.3708500945198931</v>
      </c>
      <c r="J534">
        <f>IF(Yield!$AB$12&gt;Yield!$AB$11,BETAINV(H534,Yield!$AB$19,Yield!$AB$20,Yield!$AB$11,Yield!$AB$12),Yield!$AB$11)</f>
        <v>51.225247344408523</v>
      </c>
      <c r="K534">
        <f>IF(Costs!$AB$12&gt;Costs!$AB$11,BETAINV(H534,Costs!$AB$19,Costs!$AB$20,Costs!$AB$11,Costs!$AB$12),Costs!$AB$11)</f>
        <v>143.27184091632537</v>
      </c>
      <c r="L534">
        <f t="shared" si="33"/>
        <v>131.85128362519603</v>
      </c>
      <c r="M534">
        <f t="shared" si="34"/>
        <v>23.691283625196036</v>
      </c>
      <c r="N534">
        <f t="shared" si="35"/>
        <v>0.53100000000000003</v>
      </c>
    </row>
    <row r="535" spans="7:14" x14ac:dyDescent="0.25">
      <c r="G535">
        <v>532</v>
      </c>
      <c r="H535">
        <f t="shared" si="32"/>
        <v>0.53200000000000003</v>
      </c>
      <c r="I535">
        <f>IF(Price!$AB$12&gt;Price!$AB$11,BETAINV(H535,Price!$AB$19,Price!$AB$20,Price!$AB$11,Price!$AB$12),Price!$AB$11)</f>
        <v>5.3720883538211561</v>
      </c>
      <c r="J535">
        <f>IF(Yield!$AB$12&gt;Yield!$AB$11,BETAINV(H535,Yield!$AB$19,Yield!$AB$20,Yield!$AB$11,Yield!$AB$12),Yield!$AB$11)</f>
        <v>51.244632474063835</v>
      </c>
      <c r="K535">
        <f>IF(Costs!$AB$12&gt;Costs!$AB$11,BETAINV(H535,Costs!$AB$19,Costs!$AB$20,Costs!$AB$11,Costs!$AB$12),Costs!$AB$11)</f>
        <v>143.27648192307277</v>
      </c>
      <c r="L535">
        <f t="shared" si="33"/>
        <v>132.01421138669099</v>
      </c>
      <c r="M535">
        <f t="shared" si="34"/>
        <v>23.854211386690992</v>
      </c>
      <c r="N535">
        <f t="shared" si="35"/>
        <v>0.53200000000000003</v>
      </c>
    </row>
    <row r="536" spans="7:14" x14ac:dyDescent="0.25">
      <c r="G536">
        <v>533</v>
      </c>
      <c r="H536">
        <f t="shared" si="32"/>
        <v>0.53300000000000003</v>
      </c>
      <c r="I536">
        <f>IF(Price!$AB$12&gt;Price!$AB$11,BETAINV(H536,Price!$AB$19,Price!$AB$20,Price!$AB$11,Price!$AB$12),Price!$AB$11)</f>
        <v>5.3733262239663713</v>
      </c>
      <c r="J536">
        <f>IF(Yield!$AB$12&gt;Yield!$AB$11,BETAINV(H536,Yield!$AB$19,Yield!$AB$20,Yield!$AB$11,Yield!$AB$12),Yield!$AB$11)</f>
        <v>51.263998800896658</v>
      </c>
      <c r="K536">
        <f>IF(Costs!$AB$12&gt;Costs!$AB$11,BETAINV(H536,Costs!$AB$19,Costs!$AB$20,Costs!$AB$11,Costs!$AB$12),Costs!$AB$11)</f>
        <v>143.28112614229147</v>
      </c>
      <c r="L536">
        <f t="shared" si="33"/>
        <v>132.17706295994716</v>
      </c>
      <c r="M536">
        <f t="shared" si="34"/>
        <v>24.017062959947168</v>
      </c>
      <c r="N536">
        <f t="shared" si="35"/>
        <v>0.53300000000000003</v>
      </c>
    </row>
    <row r="537" spans="7:14" x14ac:dyDescent="0.25">
      <c r="G537">
        <v>534</v>
      </c>
      <c r="H537">
        <f t="shared" si="32"/>
        <v>0.53400000000000003</v>
      </c>
      <c r="I537">
        <f>IF(Price!$AB$12&gt;Price!$AB$11,BETAINV(H537,Price!$AB$19,Price!$AB$20,Price!$AB$11,Price!$AB$12),Price!$AB$11)</f>
        <v>5.3745637108799862</v>
      </c>
      <c r="J537">
        <f>IF(Yield!$AB$12&gt;Yield!$AB$11,BETAINV(H537,Yield!$AB$19,Yield!$AB$20,Yield!$AB$11,Yield!$AB$12),Yield!$AB$11)</f>
        <v>51.283346411747054</v>
      </c>
      <c r="K537">
        <f>IF(Costs!$AB$12&gt;Costs!$AB$11,BETAINV(H537,Costs!$AB$19,Costs!$AB$20,Costs!$AB$11,Costs!$AB$12),Costs!$AB$11)</f>
        <v>143.28577359866409</v>
      </c>
      <c r="L537">
        <f t="shared" si="33"/>
        <v>132.33983899839899</v>
      </c>
      <c r="M537">
        <f t="shared" si="34"/>
        <v>24.179838998398992</v>
      </c>
      <c r="N537">
        <f t="shared" si="35"/>
        <v>0.53400000000000003</v>
      </c>
    </row>
    <row r="538" spans="7:14" x14ac:dyDescent="0.25">
      <c r="G538">
        <v>535</v>
      </c>
      <c r="H538">
        <f t="shared" si="32"/>
        <v>0.53500000000000003</v>
      </c>
      <c r="I538">
        <f>IF(Price!$AB$12&gt;Price!$AB$11,BETAINV(H538,Price!$AB$19,Price!$AB$20,Price!$AB$11,Price!$AB$12),Price!$AB$11)</f>
        <v>5.3758008204817349</v>
      </c>
      <c r="J538">
        <f>IF(Yield!$AB$12&gt;Yield!$AB$11,BETAINV(H538,Yield!$AB$19,Yield!$AB$20,Yield!$AB$11,Yield!$AB$12),Yield!$AB$11)</f>
        <v>51.302675393133924</v>
      </c>
      <c r="K538">
        <f>IF(Costs!$AB$12&gt;Costs!$AB$11,BETAINV(H538,Costs!$AB$19,Costs!$AB$20,Costs!$AB$11,Costs!$AB$12),Costs!$AB$11)</f>
        <v>143.29042431695837</v>
      </c>
      <c r="L538">
        <f t="shared" si="33"/>
        <v>132.50254015435911</v>
      </c>
      <c r="M538">
        <f t="shared" si="34"/>
        <v>24.342540154359114</v>
      </c>
      <c r="N538">
        <f t="shared" si="35"/>
        <v>0.53500000000000003</v>
      </c>
    </row>
    <row r="539" spans="7:14" x14ac:dyDescent="0.25">
      <c r="G539">
        <v>536</v>
      </c>
      <c r="H539">
        <f t="shared" si="32"/>
        <v>0.53600000000000003</v>
      </c>
      <c r="I539">
        <f>IF(Price!$AB$12&gt;Price!$AB$11,BETAINV(H539,Price!$AB$19,Price!$AB$20,Price!$AB$11,Price!$AB$12),Price!$AB$11)</f>
        <v>5.3770375586868617</v>
      </c>
      <c r="J539">
        <f>IF(Yield!$AB$12&gt;Yield!$AB$11,BETAINV(H539,Yield!$AB$19,Yield!$AB$20,Yield!$AB$11,Yield!$AB$12),Yield!$AB$11)</f>
        <v>51.321985831258218</v>
      </c>
      <c r="K539">
        <f>IF(Costs!$AB$12&gt;Costs!$AB$11,BETAINV(H539,Costs!$AB$19,Costs!$AB$20,Costs!$AB$11,Costs!$AB$12),Costs!$AB$11)</f>
        <v>143.29507832202819</v>
      </c>
      <c r="L539">
        <f t="shared" si="33"/>
        <v>132.66516707904219</v>
      </c>
      <c r="M539">
        <f t="shared" si="34"/>
        <v>24.505167079042195</v>
      </c>
      <c r="N539">
        <f t="shared" si="35"/>
        <v>0.53600000000000003</v>
      </c>
    </row>
    <row r="540" spans="7:14" x14ac:dyDescent="0.25">
      <c r="G540">
        <v>537</v>
      </c>
      <c r="H540">
        <f t="shared" si="32"/>
        <v>0.53700000000000003</v>
      </c>
      <c r="I540">
        <f>IF(Price!$AB$12&gt;Price!$AB$11,BETAINV(H540,Price!$AB$19,Price!$AB$20,Price!$AB$11,Price!$AB$12),Price!$AB$11)</f>
        <v>5.3782739314063566</v>
      </c>
      <c r="J540">
        <f>IF(Yield!$AB$12&gt;Yield!$AB$11,BETAINV(H540,Yield!$AB$19,Yield!$AB$20,Yield!$AB$11,Yield!$AB$12),Yield!$AB$11)</f>
        <v>51.341277812006027</v>
      </c>
      <c r="K540">
        <f>IF(Costs!$AB$12&gt;Costs!$AB$11,BETAINV(H540,Costs!$AB$19,Costs!$AB$20,Costs!$AB$11,Costs!$AB$12),Costs!$AB$11)</f>
        <v>143.29973563881464</v>
      </c>
      <c r="L540">
        <f t="shared" si="33"/>
        <v>132.82772042258898</v>
      </c>
      <c r="M540">
        <f t="shared" si="34"/>
        <v>24.667720422588985</v>
      </c>
      <c r="N540">
        <f t="shared" si="35"/>
        <v>0.53700000000000003</v>
      </c>
    </row>
    <row r="541" spans="7:14" x14ac:dyDescent="0.25">
      <c r="G541">
        <v>538</v>
      </c>
      <c r="H541">
        <f t="shared" si="32"/>
        <v>0.53800000000000003</v>
      </c>
      <c r="I541">
        <f>IF(Price!$AB$12&gt;Price!$AB$11,BETAINV(H541,Price!$AB$19,Price!$AB$20,Price!$AB$11,Price!$AB$12),Price!$AB$11)</f>
        <v>5.3795099445471859</v>
      </c>
      <c r="J541">
        <f>IF(Yield!$AB$12&gt;Yield!$AB$11,BETAINV(H541,Yield!$AB$19,Yield!$AB$20,Yield!$AB$11,Yield!$AB$12),Yield!$AB$11)</f>
        <v>51.360551420951694</v>
      </c>
      <c r="K541">
        <f>IF(Costs!$AB$12&gt;Costs!$AB$11,BETAINV(H541,Costs!$AB$19,Costs!$AB$20,Costs!$AB$11,Costs!$AB$12),Costs!$AB$11)</f>
        <v>143.30439629234729</v>
      </c>
      <c r="L541">
        <f t="shared" si="33"/>
        <v>132.99020083408942</v>
      </c>
      <c r="M541">
        <f t="shared" si="34"/>
        <v>24.830200834089425</v>
      </c>
      <c r="N541">
        <f t="shared" si="35"/>
        <v>0.53800000000000003</v>
      </c>
    </row>
    <row r="542" spans="7:14" x14ac:dyDescent="0.25">
      <c r="G542">
        <v>539</v>
      </c>
      <c r="H542">
        <f t="shared" si="32"/>
        <v>0.53900000000000003</v>
      </c>
      <c r="I542">
        <f>IF(Price!$AB$12&gt;Price!$AB$11,BETAINV(H542,Price!$AB$19,Price!$AB$20,Price!$AB$11,Price!$AB$12),Price!$AB$11)</f>
        <v>5.3807456040125201</v>
      </c>
      <c r="J542">
        <f>IF(Yield!$AB$12&gt;Yield!$AB$11,BETAINV(H542,Yield!$AB$19,Yield!$AB$20,Yield!$AB$11,Yield!$AB$12),Yield!$AB$11)</f>
        <v>51.379806743360909</v>
      </c>
      <c r="K542">
        <f>IF(Costs!$AB$12&gt;Costs!$AB$11,BETAINV(H542,Costs!$AB$19,Costs!$AB$20,Costs!$AB$11,Costs!$AB$12),Costs!$AB$11)</f>
        <v>143.30906030774506</v>
      </c>
      <c r="L542">
        <f t="shared" si="33"/>
        <v>133.152608961607</v>
      </c>
      <c r="M542">
        <f t="shared" si="34"/>
        <v>24.992608961607004</v>
      </c>
      <c r="N542">
        <f t="shared" si="35"/>
        <v>0.53900000000000003</v>
      </c>
    </row>
    <row r="543" spans="7:14" x14ac:dyDescent="0.25">
      <c r="G543">
        <v>540</v>
      </c>
      <c r="H543">
        <f t="shared" si="32"/>
        <v>0.54</v>
      </c>
      <c r="I543">
        <f>IF(Price!$AB$12&gt;Price!$AB$11,BETAINV(H543,Price!$AB$19,Price!$AB$20,Price!$AB$11,Price!$AB$12),Price!$AB$11)</f>
        <v>5.3819809157019662</v>
      </c>
      <c r="J543">
        <f>IF(Yield!$AB$12&gt;Yield!$AB$11,BETAINV(H543,Yield!$AB$19,Yield!$AB$20,Yield!$AB$11,Yield!$AB$12),Yield!$AB$11)</f>
        <v>51.399043864193771</v>
      </c>
      <c r="K543">
        <f>IF(Costs!$AB$12&gt;Costs!$AB$11,BETAINV(H543,Costs!$AB$19,Costs!$AB$20,Costs!$AB$11,Costs!$AB$12),Costs!$AB$11)</f>
        <v>143.31372771021756</v>
      </c>
      <c r="L543">
        <f t="shared" si="33"/>
        <v>133.31494545220158</v>
      </c>
      <c r="M543">
        <f t="shared" si="34"/>
        <v>25.154945452201588</v>
      </c>
      <c r="N543">
        <f t="shared" si="35"/>
        <v>0.54</v>
      </c>
    </row>
    <row r="544" spans="7:14" x14ac:dyDescent="0.25">
      <c r="G544">
        <v>541</v>
      </c>
      <c r="H544">
        <f t="shared" si="32"/>
        <v>0.54100000000000004</v>
      </c>
      <c r="I544">
        <f>IF(Price!$AB$12&gt;Price!$AB$11,BETAINV(H544,Price!$AB$19,Price!$AB$20,Price!$AB$11,Price!$AB$12),Price!$AB$11)</f>
        <v>5.3832158855117997</v>
      </c>
      <c r="J544">
        <f>IF(Yield!$AB$12&gt;Yield!$AB$11,BETAINV(H544,Yield!$AB$19,Yield!$AB$20,Yield!$AB$11,Yield!$AB$12),Yield!$AB$11)</f>
        <v>51.418262868107831</v>
      </c>
      <c r="K544">
        <f>IF(Costs!$AB$12&gt;Costs!$AB$11,BETAINV(H544,Costs!$AB$19,Costs!$AB$20,Costs!$AB$11,Costs!$AB$12),Costs!$AB$11)</f>
        <v>143.31839852506613</v>
      </c>
      <c r="L544">
        <f t="shared" si="33"/>
        <v>133.47721095195345</v>
      </c>
      <c r="M544">
        <f t="shared" si="34"/>
        <v>25.317210951953456</v>
      </c>
      <c r="N544">
        <f t="shared" si="35"/>
        <v>0.54100000000000004</v>
      </c>
    </row>
    <row r="545" spans="7:14" x14ac:dyDescent="0.25">
      <c r="G545">
        <v>542</v>
      </c>
      <c r="H545">
        <f t="shared" si="32"/>
        <v>0.54200000000000004</v>
      </c>
      <c r="I545">
        <f>IF(Price!$AB$12&gt;Price!$AB$11,BETAINV(H545,Price!$AB$19,Price!$AB$20,Price!$AB$11,Price!$AB$12),Price!$AB$11)</f>
        <v>5.3844505193351928</v>
      </c>
      <c r="J545">
        <f>IF(Yield!$AB$12&gt;Yield!$AB$11,BETAINV(H545,Yield!$AB$19,Yield!$AB$20,Yield!$AB$11,Yield!$AB$12),Yield!$AB$11)</f>
        <v>51.437463839461167</v>
      </c>
      <c r="K545">
        <f>IF(Costs!$AB$12&gt;Costs!$AB$11,BETAINV(H545,Costs!$AB$19,Costs!$AB$20,Costs!$AB$11,Costs!$AB$12),Costs!$AB$11)</f>
        <v>143.32307277768493</v>
      </c>
      <c r="L545">
        <f t="shared" si="33"/>
        <v>133.63940610598698</v>
      </c>
      <c r="M545">
        <f t="shared" si="34"/>
        <v>25.479406105986982</v>
      </c>
      <c r="N545">
        <f t="shared" si="35"/>
        <v>0.54200000000000004</v>
      </c>
    </row>
    <row r="546" spans="7:14" x14ac:dyDescent="0.25">
      <c r="G546">
        <v>543</v>
      </c>
      <c r="H546">
        <f t="shared" si="32"/>
        <v>0.54300000000000004</v>
      </c>
      <c r="I546">
        <f>IF(Price!$AB$12&gt;Price!$AB$11,BETAINV(H546,Price!$AB$19,Price!$AB$20,Price!$AB$11,Price!$AB$12),Price!$AB$11)</f>
        <v>5.385684823062447</v>
      </c>
      <c r="J546">
        <f>IF(Yield!$AB$12&gt;Yield!$AB$11,BETAINV(H546,Yield!$AB$19,Yield!$AB$20,Yield!$AB$11,Yield!$AB$12),Yield!$AB$11)</f>
        <v>51.456646862315324</v>
      </c>
      <c r="K546">
        <f>IF(Costs!$AB$12&gt;Costs!$AB$11,BETAINV(H546,Costs!$AB$19,Costs!$AB$20,Costs!$AB$11,Costs!$AB$12),Costs!$AB$11)</f>
        <v>143.32775049356215</v>
      </c>
      <c r="L546">
        <f t="shared" si="33"/>
        <v>133.80153155849339</v>
      </c>
      <c r="M546">
        <f t="shared" si="34"/>
        <v>25.641531558493398</v>
      </c>
      <c r="N546">
        <f t="shared" si="35"/>
        <v>0.54300000000000004</v>
      </c>
    </row>
    <row r="547" spans="7:14" x14ac:dyDescent="0.25">
      <c r="G547">
        <v>544</v>
      </c>
      <c r="H547">
        <f t="shared" si="32"/>
        <v>0.54400000000000004</v>
      </c>
      <c r="I547">
        <f>IF(Price!$AB$12&gt;Price!$AB$11,BETAINV(H547,Price!$AB$19,Price!$AB$20,Price!$AB$11,Price!$AB$12),Price!$AB$11)</f>
        <v>5.3869188025812207</v>
      </c>
      <c r="J547">
        <f>IF(Yield!$AB$12&gt;Yield!$AB$11,BETAINV(H547,Yield!$AB$19,Yield!$AB$20,Yield!$AB$11,Yield!$AB$12),Yield!$AB$11)</f>
        <v>51.475812020438383</v>
      </c>
      <c r="K547">
        <f>IF(Costs!$AB$12&gt;Costs!$AB$11,BETAINV(H547,Costs!$AB$19,Costs!$AB$20,Costs!$AB$11,Costs!$AB$12),Costs!$AB$11)</f>
        <v>143.3324316982812</v>
      </c>
      <c r="L547">
        <f t="shared" si="33"/>
        <v>133.96358795275472</v>
      </c>
      <c r="M547">
        <f t="shared" si="34"/>
        <v>25.803587952754725</v>
      </c>
      <c r="N547">
        <f t="shared" si="35"/>
        <v>0.54400000000000004</v>
      </c>
    </row>
    <row r="548" spans="7:14" x14ac:dyDescent="0.25">
      <c r="G548">
        <v>545</v>
      </c>
      <c r="H548">
        <f t="shared" si="32"/>
        <v>0.54500000000000004</v>
      </c>
      <c r="I548">
        <f>IF(Price!$AB$12&gt;Price!$AB$11,BETAINV(H548,Price!$AB$19,Price!$AB$20,Price!$AB$11,Price!$AB$12),Price!$AB$11)</f>
        <v>5.3881524637767662</v>
      </c>
      <c r="J548">
        <f>IF(Yield!$AB$12&gt;Yield!$AB$11,BETAINV(H548,Yield!$AB$19,Yield!$AB$20,Yield!$AB$11,Yield!$AB$12),Yield!$AB$11)</f>
        <v>51.494959397307909</v>
      </c>
      <c r="K548">
        <f>IF(Costs!$AB$12&gt;Costs!$AB$11,BETAINV(H548,Costs!$AB$19,Costs!$AB$20,Costs!$AB$11,Costs!$AB$12),Costs!$AB$11)</f>
        <v>143.33711641752177</v>
      </c>
      <c r="L548">
        <f t="shared" si="33"/>
        <v>134.12557593116736</v>
      </c>
      <c r="M548">
        <f t="shared" si="34"/>
        <v>25.965575931167365</v>
      </c>
      <c r="N548">
        <f t="shared" si="35"/>
        <v>0.54500000000000004</v>
      </c>
    </row>
    <row r="549" spans="7:14" x14ac:dyDescent="0.25">
      <c r="G549">
        <v>546</v>
      </c>
      <c r="H549">
        <f t="shared" si="32"/>
        <v>0.54600000000000004</v>
      </c>
      <c r="I549">
        <f>IF(Price!$AB$12&gt;Price!$AB$11,BETAINV(H549,Price!$AB$19,Price!$AB$20,Price!$AB$11,Price!$AB$12),Price!$AB$11)</f>
        <v>5.3893858125321543</v>
      </c>
      <c r="J549">
        <f>IF(Yield!$AB$12&gt;Yield!$AB$11,BETAINV(H549,Yield!$AB$19,Yield!$AB$20,Yield!$AB$11,Yield!$AB$12),Yield!$AB$11)</f>
        <v>51.514089076113905</v>
      </c>
      <c r="K549">
        <f>IF(Costs!$AB$12&gt;Costs!$AB$11,BETAINV(H549,Costs!$AB$19,Costs!$AB$20,Costs!$AB$11,Costs!$AB$12),Costs!$AB$11)</f>
        <v>143.34180467706113</v>
      </c>
      <c r="L549">
        <f t="shared" si="33"/>
        <v>134.2874961352648</v>
      </c>
      <c r="M549">
        <f t="shared" si="34"/>
        <v>26.127496135264806</v>
      </c>
      <c r="N549">
        <f t="shared" si="35"/>
        <v>0.54600000000000004</v>
      </c>
    </row>
    <row r="550" spans="7:14" x14ac:dyDescent="0.25">
      <c r="G550">
        <v>547</v>
      </c>
      <c r="H550">
        <f t="shared" si="32"/>
        <v>0.54700000000000004</v>
      </c>
      <c r="I550">
        <f>IF(Price!$AB$12&gt;Price!$AB$11,BETAINV(H550,Price!$AB$19,Price!$AB$20,Price!$AB$11,Price!$AB$12),Price!$AB$11)</f>
        <v>5.3906188547285101</v>
      </c>
      <c r="J550">
        <f>IF(Yield!$AB$12&gt;Yield!$AB$11,BETAINV(H550,Yield!$AB$19,Yield!$AB$20,Yield!$AB$11,Yield!$AB$12),Yield!$AB$11)</f>
        <v>51.533201139761786</v>
      </c>
      <c r="K550">
        <f>IF(Costs!$AB$12&gt;Costs!$AB$11,BETAINV(H550,Costs!$AB$19,Costs!$AB$20,Costs!$AB$11,Costs!$AB$12),Costs!$AB$11)</f>
        <v>143.34649650277515</v>
      </c>
      <c r="L550">
        <f t="shared" si="33"/>
        <v>134.4493492057415</v>
      </c>
      <c r="M550">
        <f t="shared" si="34"/>
        <v>26.289349205741502</v>
      </c>
      <c r="N550">
        <f t="shared" si="35"/>
        <v>0.54700000000000004</v>
      </c>
    </row>
    <row r="551" spans="7:14" x14ac:dyDescent="0.25">
      <c r="G551">
        <v>548</v>
      </c>
      <c r="H551">
        <f t="shared" si="32"/>
        <v>0.54800000000000004</v>
      </c>
      <c r="I551">
        <f>IF(Price!$AB$12&gt;Price!$AB$11,BETAINV(H551,Price!$AB$19,Price!$AB$20,Price!$AB$11,Price!$AB$12),Price!$AB$11)</f>
        <v>5.3918515962452407</v>
      </c>
      <c r="J551">
        <f>IF(Yield!$AB$12&gt;Yield!$AB$11,BETAINV(H551,Yield!$AB$19,Yield!$AB$20,Yield!$AB$11,Yield!$AB$12),Yield!$AB$11)</f>
        <v>51.552295670875289</v>
      </c>
      <c r="K551">
        <f>IF(Costs!$AB$12&gt;Costs!$AB$11,BETAINV(H551,Costs!$AB$19,Costs!$AB$20,Costs!$AB$11,Costs!$AB$12),Costs!$AB$11)</f>
        <v>143.35119192063965</v>
      </c>
      <c r="L551">
        <f t="shared" si="33"/>
        <v>134.61113578247588</v>
      </c>
      <c r="M551">
        <f t="shared" si="34"/>
        <v>26.451135782475887</v>
      </c>
      <c r="N551">
        <f t="shared" si="35"/>
        <v>0.54800000000000004</v>
      </c>
    </row>
    <row r="552" spans="7:14" x14ac:dyDescent="0.25">
      <c r="G552">
        <v>549</v>
      </c>
      <c r="H552">
        <f t="shared" si="32"/>
        <v>0.54900000000000004</v>
      </c>
      <c r="I552">
        <f>IF(Price!$AB$12&gt;Price!$AB$11,BETAINV(H552,Price!$AB$19,Price!$AB$20,Price!$AB$11,Price!$AB$12),Price!$AB$11)</f>
        <v>5.3930840429602691</v>
      </c>
      <c r="J552">
        <f>IF(Yield!$AB$12&gt;Yield!$AB$11,BETAINV(H552,Yield!$AB$19,Yield!$AB$20,Yield!$AB$11,Yield!$AB$12),Yield!$AB$11)</f>
        <v>51.571372751799395</v>
      </c>
      <c r="K552">
        <f>IF(Costs!$AB$12&gt;Costs!$AB$11,BETAINV(H552,Costs!$AB$19,Costs!$AB$20,Costs!$AB$11,Costs!$AB$12),Costs!$AB$11)</f>
        <v>143.35589095673151</v>
      </c>
      <c r="L552">
        <f t="shared" si="33"/>
        <v>134.77285650455383</v>
      </c>
      <c r="M552">
        <f t="shared" si="34"/>
        <v>26.612856504553832</v>
      </c>
      <c r="N552">
        <f t="shared" si="35"/>
        <v>0.54900000000000004</v>
      </c>
    </row>
    <row r="553" spans="7:14" x14ac:dyDescent="0.25">
      <c r="G553">
        <v>550</v>
      </c>
      <c r="H553">
        <f t="shared" si="32"/>
        <v>0.55000000000000004</v>
      </c>
      <c r="I553">
        <f>IF(Price!$AB$12&gt;Price!$AB$11,BETAINV(H553,Price!$AB$19,Price!$AB$20,Price!$AB$11,Price!$AB$12),Price!$AB$11)</f>
        <v>5.394316200750267</v>
      </c>
      <c r="J553">
        <f>IF(Yield!$AB$12&gt;Yield!$AB$11,BETAINV(H553,Yield!$AB$19,Yield!$AB$20,Yield!$AB$11,Yield!$AB$12),Yield!$AB$11)</f>
        <v>51.590432464603218</v>
      </c>
      <c r="K553">
        <f>IF(Costs!$AB$12&gt;Costs!$AB$11,BETAINV(H553,Costs!$AB$19,Costs!$AB$20,Costs!$AB$11,Costs!$AB$12),Costs!$AB$11)</f>
        <v>143.36059363722995</v>
      </c>
      <c r="L553">
        <f t="shared" si="33"/>
        <v>134.93451201029171</v>
      </c>
      <c r="M553">
        <f t="shared" si="34"/>
        <v>26.774512010291716</v>
      </c>
      <c r="N553">
        <f t="shared" si="35"/>
        <v>0.55000000000000004</v>
      </c>
    </row>
    <row r="554" spans="7:14" x14ac:dyDescent="0.25">
      <c r="G554">
        <v>551</v>
      </c>
      <c r="H554">
        <f t="shared" si="32"/>
        <v>0.55100000000000005</v>
      </c>
      <c r="I554">
        <f>IF(Price!$AB$12&gt;Price!$AB$11,BETAINV(H554,Price!$AB$19,Price!$AB$20,Price!$AB$11,Price!$AB$12),Price!$AB$11)</f>
        <v>5.3955480754908836</v>
      </c>
      <c r="J554">
        <f>IF(Yield!$AB$12&gt;Yield!$AB$11,BETAINV(H554,Yield!$AB$19,Yield!$AB$20,Yield!$AB$11,Yield!$AB$12),Yield!$AB$11)</f>
        <v>51.609474891082911</v>
      </c>
      <c r="K554">
        <f>IF(Costs!$AB$12&gt;Costs!$AB$11,BETAINV(H554,Costs!$AB$19,Costs!$AB$20,Costs!$AB$11,Costs!$AB$12),Costs!$AB$11)</f>
        <v>143.36529998841766</v>
      </c>
      <c r="L554">
        <f t="shared" si="33"/>
        <v>135.09610293725981</v>
      </c>
      <c r="M554">
        <f t="shared" si="34"/>
        <v>26.936102937259818</v>
      </c>
      <c r="N554">
        <f t="shared" si="35"/>
        <v>0.55100000000000005</v>
      </c>
    </row>
    <row r="555" spans="7:14" x14ac:dyDescent="0.25">
      <c r="G555">
        <v>552</v>
      </c>
      <c r="H555">
        <f t="shared" si="32"/>
        <v>0.55200000000000005</v>
      </c>
      <c r="I555">
        <f>IF(Price!$AB$12&gt;Price!$AB$11,BETAINV(H555,Price!$AB$19,Price!$AB$20,Price!$AB$11,Price!$AB$12),Price!$AB$11)</f>
        <v>5.3967796730569813</v>
      </c>
      <c r="J555">
        <f>IF(Yield!$AB$12&gt;Yield!$AB$11,BETAINV(H555,Yield!$AB$19,Yield!$AB$20,Yield!$AB$11,Yield!$AB$12),Yield!$AB$11)</f>
        <v>51.628500112764499</v>
      </c>
      <c r="K555">
        <f>IF(Costs!$AB$12&gt;Costs!$AB$11,BETAINV(H555,Costs!$AB$19,Costs!$AB$20,Costs!$AB$11,Costs!$AB$12),Costs!$AB$11)</f>
        <v>143.37001003668206</v>
      </c>
      <c r="L555">
        <f t="shared" si="33"/>
        <v>135.25762992230545</v>
      </c>
      <c r="M555">
        <f t="shared" si="34"/>
        <v>27.097629922305458</v>
      </c>
      <c r="N555">
        <f t="shared" si="35"/>
        <v>0.55200000000000005</v>
      </c>
    </row>
    <row r="556" spans="7:14" x14ac:dyDescent="0.25">
      <c r="G556">
        <v>553</v>
      </c>
      <c r="H556">
        <f t="shared" si="32"/>
        <v>0.55300000000000005</v>
      </c>
      <c r="I556">
        <f>IF(Price!$AB$12&gt;Price!$AB$11,BETAINV(H556,Price!$AB$19,Price!$AB$20,Price!$AB$11,Price!$AB$12),Price!$AB$11)</f>
        <v>5.3980109993228655</v>
      </c>
      <c r="J556">
        <f>IF(Yield!$AB$12&gt;Yield!$AB$11,BETAINV(H556,Yield!$AB$19,Yield!$AB$20,Yield!$AB$11,Yield!$AB$12),Yield!$AB$11)</f>
        <v>51.647508210906778</v>
      </c>
      <c r="K556">
        <f>IF(Costs!$AB$12&gt;Costs!$AB$11,BETAINV(H556,Costs!$AB$19,Costs!$AB$20,Costs!$AB$11,Costs!$AB$12),Costs!$AB$11)</f>
        <v>143.37472380851665</v>
      </c>
      <c r="L556">
        <f t="shared" si="33"/>
        <v>135.41909360157615</v>
      </c>
      <c r="M556">
        <f t="shared" si="34"/>
        <v>27.259093601576154</v>
      </c>
      <c r="N556">
        <f t="shared" si="35"/>
        <v>0.55300000000000005</v>
      </c>
    </row>
    <row r="557" spans="7:14" x14ac:dyDescent="0.25">
      <c r="G557">
        <v>554</v>
      </c>
      <c r="H557">
        <f t="shared" si="32"/>
        <v>0.55400000000000005</v>
      </c>
      <c r="I557">
        <f>IF(Price!$AB$12&gt;Price!$AB$11,BETAINV(H557,Price!$AB$19,Price!$AB$20,Price!$AB$11,Price!$AB$12),Price!$AB$11)</f>
        <v>5.3992420601625186</v>
      </c>
      <c r="J557">
        <f>IF(Yield!$AB$12&gt;Yield!$AB$11,BETAINV(H557,Yield!$AB$19,Yield!$AB$20,Yield!$AB$11,Yield!$AB$12),Yield!$AB$11)</f>
        <v>51.666499266504111</v>
      </c>
      <c r="K557">
        <f>IF(Costs!$AB$12&gt;Costs!$AB$11,BETAINV(H557,Costs!$AB$19,Costs!$AB$20,Costs!$AB$11,Costs!$AB$12),Costs!$AB$11)</f>
        <v>143.37944133052207</v>
      </c>
      <c r="L557">
        <f t="shared" si="33"/>
        <v>135.58049461054287</v>
      </c>
      <c r="M557">
        <f t="shared" si="34"/>
        <v>27.420494610542875</v>
      </c>
      <c r="N557">
        <f t="shared" si="35"/>
        <v>0.55400000000000005</v>
      </c>
    </row>
    <row r="558" spans="7:14" x14ac:dyDescent="0.25">
      <c r="G558">
        <v>555</v>
      </c>
      <c r="H558">
        <f t="shared" si="32"/>
        <v>0.55500000000000005</v>
      </c>
      <c r="I558">
        <f>IF(Price!$AB$12&gt;Price!$AB$11,BETAINV(H558,Price!$AB$19,Price!$AB$20,Price!$AB$11,Price!$AB$12),Price!$AB$11)</f>
        <v>5.4004728614498347</v>
      </c>
      <c r="J558">
        <f>IF(Yield!$AB$12&gt;Yield!$AB$11,BETAINV(H558,Yield!$AB$19,Yield!$AB$20,Yield!$AB$11,Yield!$AB$12),Yield!$AB$11)</f>
        <v>51.685473360289251</v>
      </c>
      <c r="K558">
        <f>IF(Costs!$AB$12&gt;Costs!$AB$11,BETAINV(H558,Costs!$AB$19,Costs!$AB$20,Costs!$AB$11,Costs!$AB$12),Costs!$AB$11)</f>
        <v>143.38416262940748</v>
      </c>
      <c r="L558">
        <f t="shared" si="33"/>
        <v>135.741833584023</v>
      </c>
      <c r="M558">
        <f t="shared" si="34"/>
        <v>27.581833584023002</v>
      </c>
      <c r="N558">
        <f t="shared" si="35"/>
        <v>0.55500000000000005</v>
      </c>
    </row>
    <row r="559" spans="7:14" x14ac:dyDescent="0.25">
      <c r="G559">
        <v>556</v>
      </c>
      <c r="H559">
        <f t="shared" si="32"/>
        <v>0.55600000000000005</v>
      </c>
      <c r="I559">
        <f>IF(Price!$AB$12&gt;Price!$AB$11,BETAINV(H559,Price!$AB$19,Price!$AB$20,Price!$AB$11,Price!$AB$12),Price!$AB$11)</f>
        <v>5.401703409058852</v>
      </c>
      <c r="J559">
        <f>IF(Yield!$AB$12&gt;Yield!$AB$11,BETAINV(H559,Yield!$AB$19,Yield!$AB$20,Yield!$AB$11,Yield!$AB$12),Yield!$AB$11)</f>
        <v>51.7044305727362</v>
      </c>
      <c r="K559">
        <f>IF(Costs!$AB$12&gt;Costs!$AB$11,BETAINV(H559,Costs!$AB$19,Costs!$AB$20,Costs!$AB$11,Costs!$AB$12),Costs!$AB$11)</f>
        <v>143.3888877319919</v>
      </c>
      <c r="L559">
        <f t="shared" si="33"/>
        <v>135.90311115620395</v>
      </c>
      <c r="M559">
        <f t="shared" si="34"/>
        <v>27.743111156203952</v>
      </c>
      <c r="N559">
        <f t="shared" si="35"/>
        <v>0.55600000000000005</v>
      </c>
    </row>
    <row r="560" spans="7:14" x14ac:dyDescent="0.25">
      <c r="G560">
        <v>557</v>
      </c>
      <c r="H560">
        <f t="shared" si="32"/>
        <v>0.55700000000000005</v>
      </c>
      <c r="I560">
        <f>IF(Price!$AB$12&gt;Price!$AB$11,BETAINV(H560,Price!$AB$19,Price!$AB$20,Price!$AB$11,Price!$AB$12),Price!$AB$11)</f>
        <v>5.4029337088639871</v>
      </c>
      <c r="J560">
        <f>IF(Yield!$AB$12&gt;Yield!$AB$11,BETAINV(H560,Yield!$AB$19,Yield!$AB$20,Yield!$AB$11,Yield!$AB$12),Yield!$AB$11)</f>
        <v>51.723370984062967</v>
      </c>
      <c r="K560">
        <f>IF(Costs!$AB$12&gt;Costs!$AB$11,BETAINV(H560,Costs!$AB$19,Costs!$AB$20,Costs!$AB$11,Costs!$AB$12),Costs!$AB$11)</f>
        <v>143.39361666520529</v>
      </c>
      <c r="L560">
        <f t="shared" si="33"/>
        <v>136.06432796066599</v>
      </c>
      <c r="M560">
        <f t="shared" si="34"/>
        <v>27.904327960665995</v>
      </c>
      <c r="N560">
        <f t="shared" si="35"/>
        <v>0.55700000000000005</v>
      </c>
    </row>
    <row r="561" spans="7:14" x14ac:dyDescent="0.25">
      <c r="G561">
        <v>558</v>
      </c>
      <c r="H561">
        <f t="shared" si="32"/>
        <v>0.55800000000000005</v>
      </c>
      <c r="I561">
        <f>IF(Price!$AB$12&gt;Price!$AB$11,BETAINV(H561,Price!$AB$19,Price!$AB$20,Price!$AB$11,Price!$AB$12),Price!$AB$11)</f>
        <v>5.4041637667402691</v>
      </c>
      <c r="J561">
        <f>IF(Yield!$AB$12&gt;Yield!$AB$11,BETAINV(H561,Yield!$AB$19,Yield!$AB$20,Yield!$AB$11,Yield!$AB$12),Yield!$AB$11)</f>
        <v>51.74229467423433</v>
      </c>
      <c r="K561">
        <f>IF(Costs!$AB$12&gt;Costs!$AB$11,BETAINV(H561,Costs!$AB$19,Costs!$AB$20,Costs!$AB$11,Costs!$AB$12),Costs!$AB$11)</f>
        <v>143.39834945608999</v>
      </c>
      <c r="L561">
        <f t="shared" si="33"/>
        <v>136.22548463040516</v>
      </c>
      <c r="M561">
        <f t="shared" si="34"/>
        <v>28.065484630405166</v>
      </c>
      <c r="N561">
        <f t="shared" si="35"/>
        <v>0.55800000000000005</v>
      </c>
    </row>
    <row r="562" spans="7:14" x14ac:dyDescent="0.25">
      <c r="G562">
        <v>559</v>
      </c>
      <c r="H562">
        <f t="shared" si="32"/>
        <v>0.55900000000000005</v>
      </c>
      <c r="I562">
        <f>IF(Price!$AB$12&gt;Price!$AB$11,BETAINV(H562,Price!$AB$19,Price!$AB$20,Price!$AB$11,Price!$AB$12),Price!$AB$11)</f>
        <v>5.4053935885635758</v>
      </c>
      <c r="J562">
        <f>IF(Yield!$AB$12&gt;Yield!$AB$11,BETAINV(H562,Yield!$AB$19,Yield!$AB$20,Yield!$AB$11,Yield!$AB$12),Yield!$AB$11)</f>
        <v>51.761201722964657</v>
      </c>
      <c r="K562">
        <f>IF(Costs!$AB$12&gt;Costs!$AB$11,BETAINV(H562,Costs!$AB$19,Costs!$AB$20,Costs!$AB$11,Costs!$AB$12),Costs!$AB$11)</f>
        <v>143.40308613180201</v>
      </c>
      <c r="L562">
        <f t="shared" si="33"/>
        <v>136.38658179785705</v>
      </c>
      <c r="M562">
        <f t="shared" si="34"/>
        <v>28.226581797857051</v>
      </c>
      <c r="N562">
        <f t="shared" si="35"/>
        <v>0.55900000000000005</v>
      </c>
    </row>
    <row r="563" spans="7:14" x14ac:dyDescent="0.25">
      <c r="G563">
        <v>560</v>
      </c>
      <c r="H563">
        <f t="shared" si="32"/>
        <v>0.56000000000000005</v>
      </c>
      <c r="I563">
        <f>IF(Price!$AB$12&gt;Price!$AB$11,BETAINV(H563,Price!$AB$19,Price!$AB$20,Price!$AB$11,Price!$AB$12),Price!$AB$11)</f>
        <v>5.4066231802108691</v>
      </c>
      <c r="J563">
        <f>IF(Yield!$AB$12&gt;Yield!$AB$11,BETAINV(H563,Yield!$AB$19,Yield!$AB$20,Yield!$AB$11,Yield!$AB$12),Yield!$AB$11)</f>
        <v>51.780092209720621</v>
      </c>
      <c r="K563">
        <f>IF(Costs!$AB$12&gt;Costs!$AB$11,BETAINV(H563,Costs!$AB$19,Costs!$AB$20,Costs!$AB$11,Costs!$AB$12),Costs!$AB$11)</f>
        <v>143.40782671961233</v>
      </c>
      <c r="L563">
        <f t="shared" si="33"/>
        <v>136.54762009491941</v>
      </c>
      <c r="M563">
        <f t="shared" si="34"/>
        <v>28.387620094919413</v>
      </c>
      <c r="N563">
        <f t="shared" si="35"/>
        <v>0.56000000000000005</v>
      </c>
    </row>
    <row r="564" spans="7:14" x14ac:dyDescent="0.25">
      <c r="G564">
        <v>561</v>
      </c>
      <c r="H564">
        <f t="shared" si="32"/>
        <v>0.56100000000000005</v>
      </c>
      <c r="I564">
        <f>IF(Price!$AB$12&gt;Price!$AB$11,BETAINV(H564,Price!$AB$19,Price!$AB$20,Price!$AB$11,Price!$AB$12),Price!$AB$11)</f>
        <v>5.4078525475604273</v>
      </c>
      <c r="J564">
        <f>IF(Yield!$AB$12&gt;Yield!$AB$11,BETAINV(H564,Yield!$AB$19,Yield!$AB$20,Yield!$AB$11,Yield!$AB$12),Yield!$AB$11)</f>
        <v>51.798966213723965</v>
      </c>
      <c r="K564">
        <f>IF(Costs!$AB$12&gt;Costs!$AB$11,BETAINV(H564,Costs!$AB$19,Costs!$AB$20,Costs!$AB$11,Costs!$AB$12),Costs!$AB$11)</f>
        <v>143.41257124690821</v>
      </c>
      <c r="L564">
        <f t="shared" si="33"/>
        <v>136.70860015297541</v>
      </c>
      <c r="M564">
        <f t="shared" si="34"/>
        <v>28.548600152975411</v>
      </c>
      <c r="N564">
        <f t="shared" si="35"/>
        <v>0.56100000000000005</v>
      </c>
    </row>
    <row r="565" spans="7:14" x14ac:dyDescent="0.25">
      <c r="G565">
        <v>562</v>
      </c>
      <c r="H565">
        <f t="shared" si="32"/>
        <v>0.56200000000000006</v>
      </c>
      <c r="I565">
        <f>IF(Price!$AB$12&gt;Price!$AB$11,BETAINV(H565,Price!$AB$19,Price!$AB$20,Price!$AB$11,Price!$AB$12),Price!$AB$11)</f>
        <v>5.4090816964920894</v>
      </c>
      <c r="J565">
        <f>IF(Yield!$AB$12&gt;Yield!$AB$11,BETAINV(H565,Yield!$AB$19,Yield!$AB$20,Yield!$AB$11,Yield!$AB$12),Yield!$AB$11)</f>
        <v>51.817823813954206</v>
      </c>
      <c r="K565">
        <f>IF(Costs!$AB$12&gt;Costs!$AB$11,BETAINV(H565,Costs!$AB$19,Costs!$AB$20,Costs!$AB$11,Costs!$AB$12),Costs!$AB$11)</f>
        <v>143.41731974119455</v>
      </c>
      <c r="L565">
        <f t="shared" si="33"/>
        <v>136.86952260291707</v>
      </c>
      <c r="M565">
        <f t="shared" si="34"/>
        <v>28.709522602917076</v>
      </c>
      <c r="N565">
        <f t="shared" si="35"/>
        <v>0.56200000000000006</v>
      </c>
    </row>
    <row r="566" spans="7:14" x14ac:dyDescent="0.25">
      <c r="G566">
        <v>563</v>
      </c>
      <c r="H566">
        <f t="shared" si="32"/>
        <v>0.56299999999999994</v>
      </c>
      <c r="I566">
        <f>IF(Price!$AB$12&gt;Price!$AB$11,BETAINV(H566,Price!$AB$19,Price!$AB$20,Price!$AB$11,Price!$AB$12),Price!$AB$11)</f>
        <v>5.4103106328874846</v>
      </c>
      <c r="J566">
        <f>IF(Yield!$AB$12&gt;Yield!$AB$11,BETAINV(H566,Yield!$AB$19,Yield!$AB$20,Yield!$AB$11,Yield!$AB$12),Yield!$AB$11)</f>
        <v>51.836665089151403</v>
      </c>
      <c r="K566">
        <f>IF(Costs!$AB$12&gt;Costs!$AB$11,BETAINV(H566,Costs!$AB$19,Costs!$AB$20,Costs!$AB$11,Costs!$AB$12),Costs!$AB$11)</f>
        <v>143.42207223009521</v>
      </c>
      <c r="L566">
        <f t="shared" si="33"/>
        <v>137.03038807516808</v>
      </c>
      <c r="M566">
        <f t="shared" si="34"/>
        <v>28.87038807516808</v>
      </c>
      <c r="N566">
        <f t="shared" si="35"/>
        <v>0.56299999999999994</v>
      </c>
    </row>
    <row r="567" spans="7:14" x14ac:dyDescent="0.25">
      <c r="G567">
        <v>564</v>
      </c>
      <c r="H567">
        <f t="shared" si="32"/>
        <v>0.56399999999999995</v>
      </c>
      <c r="I567">
        <f>IF(Price!$AB$12&gt;Price!$AB$11,BETAINV(H567,Price!$AB$19,Price!$AB$20,Price!$AB$11,Price!$AB$12),Price!$AB$11)</f>
        <v>5.4115393626302737</v>
      </c>
      <c r="J567">
        <f>IF(Yield!$AB$12&gt;Yield!$AB$11,BETAINV(H567,Yield!$AB$19,Yield!$AB$20,Yield!$AB$11,Yield!$AB$12),Yield!$AB$11)</f>
        <v>51.85549011781881</v>
      </c>
      <c r="K567">
        <f>IF(Costs!$AB$12&gt;Costs!$AB$11,BETAINV(H567,Costs!$AB$19,Costs!$AB$20,Costs!$AB$11,Costs!$AB$12),Costs!$AB$11)</f>
        <v>143.4268287413544</v>
      </c>
      <c r="L567">
        <f t="shared" si="33"/>
        <v>137.19119719970726</v>
      </c>
      <c r="M567">
        <f t="shared" si="34"/>
        <v>29.031197199707265</v>
      </c>
      <c r="N567">
        <f t="shared" si="35"/>
        <v>0.56399999999999995</v>
      </c>
    </row>
    <row r="568" spans="7:14" x14ac:dyDescent="0.25">
      <c r="G568">
        <v>565</v>
      </c>
      <c r="H568">
        <f t="shared" si="32"/>
        <v>0.56499999999999995</v>
      </c>
      <c r="I568">
        <f>IF(Price!$AB$12&gt;Price!$AB$11,BETAINV(H568,Price!$AB$19,Price!$AB$20,Price!$AB$11,Price!$AB$12),Price!$AB$11)</f>
        <v>5.4127678916063866</v>
      </c>
      <c r="J568">
        <f>IF(Yield!$AB$12&gt;Yield!$AB$11,BETAINV(H568,Yield!$AB$19,Yield!$AB$20,Yield!$AB$11,Yield!$AB$12),Yield!$AB$11)</f>
        <v>51.874298978225596</v>
      </c>
      <c r="K568">
        <f>IF(Costs!$AB$12&gt;Costs!$AB$11,BETAINV(H568,Costs!$AB$19,Costs!$AB$20,Costs!$AB$11,Costs!$AB$12),Costs!$AB$11)</f>
        <v>143.43158930283806</v>
      </c>
      <c r="L568">
        <f t="shared" si="33"/>
        <v>137.35195060609141</v>
      </c>
      <c r="M568">
        <f t="shared" si="34"/>
        <v>29.19195060609141</v>
      </c>
      <c r="N568">
        <f t="shared" si="35"/>
        <v>0.56499999999999995</v>
      </c>
    </row>
    <row r="569" spans="7:14" x14ac:dyDescent="0.25">
      <c r="G569">
        <v>566</v>
      </c>
      <c r="H569">
        <f t="shared" si="32"/>
        <v>0.56599999999999995</v>
      </c>
      <c r="I569">
        <f>IF(Price!$AB$12&gt;Price!$AB$11,BETAINV(H569,Price!$AB$19,Price!$AB$20,Price!$AB$11,Price!$AB$12),Price!$AB$11)</f>
        <v>5.4139962257042633</v>
      </c>
      <c r="J569">
        <f>IF(Yield!$AB$12&gt;Yield!$AB$11,BETAINV(H569,Yield!$AB$19,Yield!$AB$20,Yield!$AB$11,Yield!$AB$12),Yield!$AB$11)</f>
        <v>51.893091748409518</v>
      </c>
      <c r="K569">
        <f>IF(Costs!$AB$12&gt;Costs!$AB$11,BETAINV(H569,Costs!$AB$19,Costs!$AB$20,Costs!$AB$11,Costs!$AB$12),Costs!$AB$11)</f>
        <v>143.43635394253522</v>
      </c>
      <c r="L569">
        <f t="shared" si="33"/>
        <v>137.51264892347893</v>
      </c>
      <c r="M569">
        <f t="shared" si="34"/>
        <v>29.352648923478938</v>
      </c>
      <c r="N569">
        <f t="shared" si="35"/>
        <v>0.56599999999999995</v>
      </c>
    </row>
    <row r="570" spans="7:14" x14ac:dyDescent="0.25">
      <c r="G570">
        <v>567</v>
      </c>
      <c r="H570">
        <f t="shared" si="32"/>
        <v>0.56699999999999995</v>
      </c>
      <c r="I570">
        <f>IF(Price!$AB$12&gt;Price!$AB$11,BETAINV(H570,Price!$AB$19,Price!$AB$20,Price!$AB$11,Price!$AB$12),Price!$AB$11)</f>
        <v>5.4152243708150891</v>
      </c>
      <c r="J570">
        <f>IF(Yield!$AB$12&gt;Yield!$AB$11,BETAINV(H570,Yield!$AB$19,Yield!$AB$20,Yield!$AB$11,Yield!$AB$12),Yield!$AB$11)</f>
        <v>51.911868506179601</v>
      </c>
      <c r="K570">
        <f>IF(Costs!$AB$12&gt;Costs!$AB$11,BETAINV(H570,Costs!$AB$19,Costs!$AB$20,Costs!$AB$11,Costs!$AB$12),Costs!$AB$11)</f>
        <v>143.4411226885594</v>
      </c>
      <c r="L570">
        <f t="shared" si="33"/>
        <v>137.67329278065267</v>
      </c>
      <c r="M570">
        <f t="shared" si="34"/>
        <v>29.513292780652677</v>
      </c>
      <c r="N570">
        <f t="shared" si="35"/>
        <v>0.56699999999999995</v>
      </c>
    </row>
    <row r="571" spans="7:14" x14ac:dyDescent="0.25">
      <c r="G571">
        <v>568</v>
      </c>
      <c r="H571">
        <f t="shared" si="32"/>
        <v>0.56799999999999995</v>
      </c>
      <c r="I571">
        <f>IF(Price!$AB$12&gt;Price!$AB$11,BETAINV(H571,Price!$AB$19,Price!$AB$20,Price!$AB$11,Price!$AB$12),Price!$AB$11)</f>
        <v>5.4164523328330398</v>
      </c>
      <c r="J571">
        <f>IF(Yield!$AB$12&gt;Yield!$AB$11,BETAINV(H571,Yield!$AB$19,Yield!$AB$20,Yield!$AB$11,Yield!$AB$12),Yield!$AB$11)</f>
        <v>51.930629329118794</v>
      </c>
      <c r="K571">
        <f>IF(Costs!$AB$12&gt;Costs!$AB$11,BETAINV(H571,Costs!$AB$19,Costs!$AB$20,Costs!$AB$11,Costs!$AB$12),Costs!$AB$11)</f>
        <v>143.44589556915008</v>
      </c>
      <c r="L571">
        <f t="shared" si="33"/>
        <v>137.83388280604328</v>
      </c>
      <c r="M571">
        <f t="shared" si="34"/>
        <v>29.673882806043281</v>
      </c>
      <c r="N571">
        <f t="shared" si="35"/>
        <v>0.56799999999999995</v>
      </c>
    </row>
    <row r="572" spans="7:14" x14ac:dyDescent="0.25">
      <c r="G572">
        <v>569</v>
      </c>
      <c r="H572">
        <f t="shared" si="32"/>
        <v>0.56899999999999995</v>
      </c>
      <c r="I572">
        <f>IF(Price!$AB$12&gt;Price!$AB$11,BETAINV(H572,Price!$AB$19,Price!$AB$20,Price!$AB$11,Price!$AB$12),Price!$AB$11)</f>
        <v>5.4176801176555198</v>
      </c>
      <c r="J572">
        <f>IF(Yield!$AB$12&gt;Yield!$AB$11,BETAINV(H572,Yield!$AB$19,Yield!$AB$20,Yield!$AB$11,Yield!$AB$12),Yield!$AB$11)</f>
        <v>51.949374294586626</v>
      </c>
      <c r="K572">
        <f>IF(Costs!$AB$12&gt;Costs!$AB$11,BETAINV(H572,Costs!$AB$19,Costs!$AB$20,Costs!$AB$11,Costs!$AB$12),Costs!$AB$11)</f>
        <v>143.450672612674</v>
      </c>
      <c r="L572">
        <f t="shared" si="33"/>
        <v>137.99441962775273</v>
      </c>
      <c r="M572">
        <f t="shared" si="34"/>
        <v>29.834419627752737</v>
      </c>
      <c r="N572">
        <f t="shared" si="35"/>
        <v>0.56899999999999995</v>
      </c>
    </row>
    <row r="573" spans="7:14" x14ac:dyDescent="0.25">
      <c r="G573">
        <v>570</v>
      </c>
      <c r="H573">
        <f t="shared" si="32"/>
        <v>0.56999999999999995</v>
      </c>
      <c r="I573">
        <f>IF(Price!$AB$12&gt;Price!$AB$11,BETAINV(H573,Price!$AB$19,Price!$AB$20,Price!$AB$11,Price!$AB$12),Price!$AB$11)</f>
        <v>5.4189077311834044</v>
      </c>
      <c r="J573">
        <f>IF(Yield!$AB$12&gt;Yield!$AB$11,BETAINV(H573,Yield!$AB$19,Yield!$AB$20,Yield!$AB$11,Yield!$AB$12),Yield!$AB$11)</f>
        <v>51.968103479721833</v>
      </c>
      <c r="K573">
        <f>IF(Costs!$AB$12&gt;Costs!$AB$11,BETAINV(H573,Costs!$AB$19,Costs!$AB$20,Costs!$AB$11,Costs!$AB$12),Costs!$AB$11)</f>
        <v>143.45545384762679</v>
      </c>
      <c r="L573">
        <f t="shared" si="33"/>
        <v>138.15490387357701</v>
      </c>
      <c r="M573">
        <f t="shared" si="34"/>
        <v>29.994903873577016</v>
      </c>
      <c r="N573">
        <f t="shared" si="35"/>
        <v>0.56999999999999995</v>
      </c>
    </row>
    <row r="574" spans="7:14" x14ac:dyDescent="0.25">
      <c r="G574">
        <v>571</v>
      </c>
      <c r="H574">
        <f t="shared" si="32"/>
        <v>0.57099999999999995</v>
      </c>
      <c r="I574">
        <f>IF(Price!$AB$12&gt;Price!$AB$11,BETAINV(H574,Price!$AB$19,Price!$AB$20,Price!$AB$11,Price!$AB$12),Price!$AB$11)</f>
        <v>5.4201351793212842</v>
      </c>
      <c r="J574">
        <f>IF(Yield!$AB$12&gt;Yield!$AB$11,BETAINV(H574,Yield!$AB$19,Yield!$AB$20,Yield!$AB$11,Yield!$AB$12),Yield!$AB$11)</f>
        <v>51.986816961444987</v>
      </c>
      <c r="K574">
        <f>IF(Costs!$AB$12&gt;Costs!$AB$11,BETAINV(H574,Costs!$AB$19,Costs!$AB$20,Costs!$AB$11,Costs!$AB$12),Costs!$AB$11)</f>
        <v>143.46023930263416</v>
      </c>
      <c r="L574">
        <f t="shared" si="33"/>
        <v>138.31533617103022</v>
      </c>
      <c r="M574">
        <f t="shared" si="34"/>
        <v>30.155336171030228</v>
      </c>
      <c r="N574">
        <f t="shared" si="35"/>
        <v>0.57099999999999995</v>
      </c>
    </row>
    <row r="575" spans="7:14" x14ac:dyDescent="0.25">
      <c r="G575">
        <v>572</v>
      </c>
      <c r="H575">
        <f t="shared" si="32"/>
        <v>0.57199999999999995</v>
      </c>
      <c r="I575">
        <f>IF(Price!$AB$12&gt;Price!$AB$11,BETAINV(H575,Price!$AB$19,Price!$AB$20,Price!$AB$11,Price!$AB$12),Price!$AB$11)</f>
        <v>5.4213624679777057</v>
      </c>
      <c r="J575">
        <f>IF(Yield!$AB$12&gt;Yield!$AB$11,BETAINV(H575,Yield!$AB$19,Yield!$AB$20,Yield!$AB$11,Yield!$AB$12),Yield!$AB$11)</f>
        <v>52.00551481646113</v>
      </c>
      <c r="K575">
        <f>IF(Costs!$AB$12&gt;Costs!$AB$11,BETAINV(H575,Costs!$AB$19,Costs!$AB$20,Costs!$AB$11,Costs!$AB$12),Costs!$AB$11)</f>
        <v>143.46502900645365</v>
      </c>
      <c r="L575">
        <f t="shared" si="33"/>
        <v>138.47571714736719</v>
      </c>
      <c r="M575">
        <f t="shared" si="34"/>
        <v>30.315717147367195</v>
      </c>
      <c r="N575">
        <f t="shared" si="35"/>
        <v>0.57199999999999995</v>
      </c>
    </row>
    <row r="576" spans="7:14" x14ac:dyDescent="0.25">
      <c r="G576">
        <v>573</v>
      </c>
      <c r="H576">
        <f t="shared" si="32"/>
        <v>0.57299999999999995</v>
      </c>
      <c r="I576">
        <f>IF(Price!$AB$12&gt;Price!$AB$11,BETAINV(H576,Price!$AB$19,Price!$AB$20,Price!$AB$11,Price!$AB$12),Price!$AB$11)</f>
        <v>5.4225896030654175</v>
      </c>
      <c r="J576">
        <f>IF(Yield!$AB$12&gt;Yield!$AB$11,BETAINV(H576,Yield!$AB$19,Yield!$AB$20,Yield!$AB$11,Yield!$AB$12),Yield!$AB$11)</f>
        <v>52.024197121262361</v>
      </c>
      <c r="K576">
        <f>IF(Costs!$AB$12&gt;Costs!$AB$11,BETAINV(H576,Costs!$AB$19,Costs!$AB$20,Costs!$AB$11,Costs!$AB$12),Costs!$AB$11)</f>
        <v>143.46982298797585</v>
      </c>
      <c r="L576">
        <f t="shared" si="33"/>
        <v>138.63604742960726</v>
      </c>
      <c r="M576">
        <f t="shared" si="34"/>
        <v>30.476047429607263</v>
      </c>
      <c r="N576">
        <f t="shared" si="35"/>
        <v>0.57299999999999995</v>
      </c>
    </row>
    <row r="577" spans="7:14" x14ac:dyDescent="0.25">
      <c r="G577">
        <v>574</v>
      </c>
      <c r="H577">
        <f t="shared" si="32"/>
        <v>0.57399999999999995</v>
      </c>
      <c r="I577">
        <f>IF(Price!$AB$12&gt;Price!$AB$11,BETAINV(H577,Price!$AB$19,Price!$AB$20,Price!$AB$11,Price!$AB$12),Price!$AB$11)</f>
        <v>5.423816590501616</v>
      </c>
      <c r="J577">
        <f>IF(Yield!$AB$12&gt;Yield!$AB$11,BETAINV(H577,Yield!$AB$19,Yield!$AB$20,Yield!$AB$11,Yield!$AB$12),Yield!$AB$11)</f>
        <v>52.04286395213046</v>
      </c>
      <c r="K577">
        <f>IF(Costs!$AB$12&gt;Costs!$AB$11,BETAINV(H577,Costs!$AB$19,Costs!$AB$20,Costs!$AB$11,Costs!$AB$12),Costs!$AB$11)</f>
        <v>143.47462127622609</v>
      </c>
      <c r="L577">
        <f t="shared" si="33"/>
        <v>138.79632764455758</v>
      </c>
      <c r="M577">
        <f t="shared" si="34"/>
        <v>30.636327644557582</v>
      </c>
      <c r="N577">
        <f t="shared" si="35"/>
        <v>0.57399999999999995</v>
      </c>
    </row>
    <row r="578" spans="7:14" x14ac:dyDescent="0.25">
      <c r="G578">
        <v>575</v>
      </c>
      <c r="H578">
        <f t="shared" si="32"/>
        <v>0.57499999999999996</v>
      </c>
      <c r="I578">
        <f>IF(Price!$AB$12&gt;Price!$AB$11,BETAINV(H578,Price!$AB$19,Price!$AB$20,Price!$AB$11,Price!$AB$12),Price!$AB$11)</f>
        <v>5.4250434362081892</v>
      </c>
      <c r="J578">
        <f>IF(Yield!$AB$12&gt;Yield!$AB$11,BETAINV(H578,Yield!$AB$19,Yield!$AB$20,Yield!$AB$11,Yield!$AB$12),Yield!$AB$11)</f>
        <v>52.061515385139465</v>
      </c>
      <c r="K578">
        <f>IF(Costs!$AB$12&gt;Costs!$AB$11,BETAINV(H578,Costs!$AB$19,Costs!$AB$20,Costs!$AB$11,Costs!$AB$12),Costs!$AB$11)</f>
        <v>143.47942390036582</v>
      </c>
      <c r="L578">
        <f t="shared" si="33"/>
        <v>138.95655841883672</v>
      </c>
      <c r="M578">
        <f t="shared" si="34"/>
        <v>30.796558418836725</v>
      </c>
      <c r="N578">
        <f t="shared" si="35"/>
        <v>0.57499999999999996</v>
      </c>
    </row>
    <row r="579" spans="7:14" x14ac:dyDescent="0.25">
      <c r="G579">
        <v>576</v>
      </c>
      <c r="H579">
        <f t="shared" si="32"/>
        <v>0.57599999999999996</v>
      </c>
      <c r="I579">
        <f>IF(Price!$AB$12&gt;Price!$AB$11,BETAINV(H579,Price!$AB$19,Price!$AB$20,Price!$AB$11,Price!$AB$12),Price!$AB$11)</f>
        <v>5.4262701461119676</v>
      </c>
      <c r="J579">
        <f>IF(Yield!$AB$12&gt;Yield!$AB$11,BETAINV(H579,Yield!$AB$19,Yield!$AB$20,Yield!$AB$11,Yield!$AB$12),Yield!$AB$11)</f>
        <v>52.080151496158237</v>
      </c>
      <c r="K579">
        <f>IF(Costs!$AB$12&gt;Costs!$AB$11,BETAINV(H579,Costs!$AB$19,Costs!$AB$20,Costs!$AB$11,Costs!$AB$12),Costs!$AB$11)</f>
        <v>143.4842308896942</v>
      </c>
      <c r="L579">
        <f t="shared" si="33"/>
        <v>139.11674037889779</v>
      </c>
      <c r="M579">
        <f t="shared" si="34"/>
        <v>30.956740378897791</v>
      </c>
      <c r="N579">
        <f t="shared" si="35"/>
        <v>0.57599999999999996</v>
      </c>
    </row>
    <row r="580" spans="7:14" x14ac:dyDescent="0.25">
      <c r="G580">
        <v>577</v>
      </c>
      <c r="H580">
        <f t="shared" ref="H580:H643" si="36">G580/1000</f>
        <v>0.57699999999999996</v>
      </c>
      <c r="I580">
        <f>IF(Price!$AB$12&gt;Price!$AB$11,BETAINV(H580,Price!$AB$19,Price!$AB$20,Price!$AB$11,Price!$AB$12),Price!$AB$11)</f>
        <v>5.427496726144966</v>
      </c>
      <c r="J580">
        <f>IF(Yield!$AB$12&gt;Yield!$AB$11,BETAINV(H580,Yield!$AB$19,Yield!$AB$20,Yield!$AB$11,Yield!$AB$12),Yield!$AB$11)</f>
        <v>52.098772360853054</v>
      </c>
      <c r="K580">
        <f>IF(Costs!$AB$12&gt;Costs!$AB$11,BETAINV(H580,Costs!$AB$19,Costs!$AB$20,Costs!$AB$11,Costs!$AB$12),Costs!$AB$11)</f>
        <v>143.48904227364957</v>
      </c>
      <c r="L580">
        <f t="shared" ref="L580:L643" si="37">I580*J580-K580</f>
        <v>139.27687415105223</v>
      </c>
      <c r="M580">
        <f t="shared" ref="M580:M643" si="38">L580-$E$32-$E$35</f>
        <v>31.11687415105223</v>
      </c>
      <c r="N580">
        <f t="shared" ref="N580:N643" si="39">H580</f>
        <v>0.57699999999999996</v>
      </c>
    </row>
    <row r="581" spans="7:14" x14ac:dyDescent="0.25">
      <c r="G581">
        <v>578</v>
      </c>
      <c r="H581">
        <f t="shared" si="36"/>
        <v>0.57799999999999996</v>
      </c>
      <c r="I581">
        <f>IF(Price!$AB$12&gt;Price!$AB$11,BETAINV(H581,Price!$AB$19,Price!$AB$20,Price!$AB$11,Price!$AB$12),Price!$AB$11)</f>
        <v>5.4287231822446405</v>
      </c>
      <c r="J581">
        <f>IF(Yield!$AB$12&gt;Yield!$AB$11,BETAINV(H581,Yield!$AB$19,Yield!$AB$20,Yield!$AB$11,Yield!$AB$12),Yield!$AB$11)</f>
        <v>52.117378054690171</v>
      </c>
      <c r="K581">
        <f>IF(Costs!$AB$12&gt;Costs!$AB$11,BETAINV(H581,Costs!$AB$19,Costs!$AB$20,Costs!$AB$11,Costs!$AB$12),Costs!$AB$11)</f>
        <v>143.49385808181108</v>
      </c>
      <c r="L581">
        <f t="shared" si="37"/>
        <v>139.4369603614935</v>
      </c>
      <c r="M581">
        <f t="shared" si="38"/>
        <v>31.276960361493508</v>
      </c>
      <c r="N581">
        <f t="shared" si="39"/>
        <v>0.57799999999999996</v>
      </c>
    </row>
    <row r="582" spans="7:14" x14ac:dyDescent="0.25">
      <c r="G582">
        <v>579</v>
      </c>
      <c r="H582">
        <f t="shared" si="36"/>
        <v>0.57899999999999996</v>
      </c>
      <c r="I582">
        <f>IF(Price!$AB$12&gt;Price!$AB$11,BETAINV(H582,Price!$AB$19,Price!$AB$20,Price!$AB$11,Price!$AB$12),Price!$AB$11)</f>
        <v>5.4299495203541301</v>
      </c>
      <c r="J582">
        <f>IF(Yield!$AB$12&gt;Yield!$AB$11,BETAINV(H582,Yield!$AB$19,Yield!$AB$20,Yield!$AB$11,Yield!$AB$12),Yield!$AB$11)</f>
        <v>52.135968652938374</v>
      </c>
      <c r="K582">
        <f>IF(Costs!$AB$12&gt;Costs!$AB$11,BETAINV(H582,Costs!$AB$19,Costs!$AB$20,Costs!$AB$11,Costs!$AB$12),Costs!$AB$11)</f>
        <v>143.49867834390022</v>
      </c>
      <c r="L582">
        <f t="shared" si="37"/>
        <v>139.59699963632045</v>
      </c>
      <c r="M582">
        <f t="shared" si="38"/>
        <v>31.436999636320451</v>
      </c>
      <c r="N582">
        <f t="shared" si="39"/>
        <v>0.57899999999999996</v>
      </c>
    </row>
    <row r="583" spans="7:14" x14ac:dyDescent="0.25">
      <c r="G583">
        <v>580</v>
      </c>
      <c r="H583">
        <f t="shared" si="36"/>
        <v>0.57999999999999996</v>
      </c>
      <c r="I583">
        <f>IF(Price!$AB$12&gt;Price!$AB$11,BETAINV(H583,Price!$AB$19,Price!$AB$20,Price!$AB$11,Price!$AB$12),Price!$AB$11)</f>
        <v>5.4311757464225128</v>
      </c>
      <c r="J583">
        <f>IF(Yield!$AB$12&gt;Yield!$AB$11,BETAINV(H583,Yield!$AB$19,Yield!$AB$20,Yield!$AB$11,Yield!$AB$12),Yield!$AB$11)</f>
        <v>52.154544230671519</v>
      </c>
      <c r="K583">
        <f>IF(Costs!$AB$12&gt;Costs!$AB$11,BETAINV(H583,Costs!$AB$19,Costs!$AB$20,Costs!$AB$11,Costs!$AB$12),Costs!$AB$11)</f>
        <v>143.50350308978233</v>
      </c>
      <c r="L583">
        <f t="shared" si="37"/>
        <v>139.75699260156102</v>
      </c>
      <c r="M583">
        <f t="shared" si="38"/>
        <v>31.596992601561027</v>
      </c>
      <c r="N583">
        <f t="shared" si="39"/>
        <v>0.57999999999999996</v>
      </c>
    </row>
    <row r="584" spans="7:14" x14ac:dyDescent="0.25">
      <c r="G584">
        <v>581</v>
      </c>
      <c r="H584">
        <f t="shared" si="36"/>
        <v>0.58099999999999996</v>
      </c>
      <c r="I584">
        <f>IF(Price!$AB$12&gt;Price!$AB$11,BETAINV(H584,Price!$AB$19,Price!$AB$20,Price!$AB$11,Price!$AB$12),Price!$AB$11)</f>
        <v>5.4324018664050602</v>
      </c>
      <c r="J584">
        <f>IF(Yield!$AB$12&gt;Yield!$AB$11,BETAINV(H584,Yield!$AB$19,Yield!$AB$20,Yield!$AB$11,Yield!$AB$12),Yield!$AB$11)</f>
        <v>52.173104862771076</v>
      </c>
      <c r="K584">
        <f>IF(Costs!$AB$12&gt;Costs!$AB$11,BETAINV(H584,Costs!$AB$19,Costs!$AB$20,Costs!$AB$11,Costs!$AB$12),Costs!$AB$11)</f>
        <v>143.50833234946833</v>
      </c>
      <c r="L584">
        <f t="shared" si="37"/>
        <v>139.91693988319616</v>
      </c>
      <c r="M584">
        <f t="shared" si="38"/>
        <v>31.756939883196168</v>
      </c>
      <c r="N584">
        <f t="shared" si="39"/>
        <v>0.58099999999999996</v>
      </c>
    </row>
    <row r="585" spans="7:14" x14ac:dyDescent="0.25">
      <c r="G585">
        <v>582</v>
      </c>
      <c r="H585">
        <f t="shared" si="36"/>
        <v>0.58199999999999996</v>
      </c>
      <c r="I585">
        <f>IF(Price!$AB$12&gt;Price!$AB$11,BETAINV(H585,Price!$AB$19,Price!$AB$20,Price!$AB$11,Price!$AB$12),Price!$AB$11)</f>
        <v>5.4336278862634817</v>
      </c>
      <c r="J585">
        <f>IF(Yield!$AB$12&gt;Yield!$AB$11,BETAINV(H585,Yield!$AB$19,Yield!$AB$20,Yield!$AB$11,Yield!$AB$12),Yield!$AB$11)</f>
        <v>52.191650623928673</v>
      </c>
      <c r="K585">
        <f>IF(Costs!$AB$12&gt;Costs!$AB$11,BETAINV(H585,Costs!$AB$19,Costs!$AB$20,Costs!$AB$11,Costs!$AB$12),Costs!$AB$11)</f>
        <v>143.5131661531162</v>
      </c>
      <c r="L585">
        <f t="shared" si="37"/>
        <v>140.07684210718347</v>
      </c>
      <c r="M585">
        <f t="shared" si="38"/>
        <v>31.91684210718347</v>
      </c>
      <c r="N585">
        <f t="shared" si="39"/>
        <v>0.58199999999999996</v>
      </c>
    </row>
    <row r="586" spans="7:14" x14ac:dyDescent="0.25">
      <c r="G586">
        <v>583</v>
      </c>
      <c r="H586">
        <f t="shared" si="36"/>
        <v>0.58299999999999996</v>
      </c>
      <c r="I586">
        <f>IF(Price!$AB$12&gt;Price!$AB$11,BETAINV(H586,Price!$AB$19,Price!$AB$20,Price!$AB$11,Price!$AB$12),Price!$AB$11)</f>
        <v>5.4348538119661889</v>
      </c>
      <c r="J586">
        <f>IF(Yield!$AB$12&gt;Yield!$AB$11,BETAINV(H586,Yield!$AB$19,Yield!$AB$20,Yield!$AB$11,Yield!$AB$12),Yield!$AB$11)</f>
        <v>52.210181588648588</v>
      </c>
      <c r="K586">
        <f>IF(Costs!$AB$12&gt;Costs!$AB$11,BETAINV(H586,Costs!$AB$19,Costs!$AB$20,Costs!$AB$11,Costs!$AB$12),Costs!$AB$11)</f>
        <v>143.51800453103266</v>
      </c>
      <c r="L586">
        <f t="shared" si="37"/>
        <v>140.23669989948104</v>
      </c>
      <c r="M586">
        <f t="shared" si="38"/>
        <v>32.076699899481042</v>
      </c>
      <c r="N586">
        <f t="shared" si="39"/>
        <v>0.58299999999999996</v>
      </c>
    </row>
    <row r="587" spans="7:14" x14ac:dyDescent="0.25">
      <c r="G587">
        <v>584</v>
      </c>
      <c r="H587">
        <f t="shared" si="36"/>
        <v>0.58399999999999996</v>
      </c>
      <c r="I587">
        <f>IF(Price!$AB$12&gt;Price!$AB$11,BETAINV(H587,Price!$AB$19,Price!$AB$20,Price!$AB$11,Price!$AB$12),Price!$AB$11)</f>
        <v>5.4360796494885451</v>
      </c>
      <c r="J587">
        <f>IF(Yield!$AB$12&gt;Yield!$AB$11,BETAINV(H587,Yield!$AB$19,Yield!$AB$20,Yield!$AB$11,Yield!$AB$12),Yield!$AB$11)</f>
        <v>52.228697831250301</v>
      </c>
      <c r="K587">
        <f>IF(Costs!$AB$12&gt;Costs!$AB$11,BETAINV(H587,Costs!$AB$19,Costs!$AB$20,Costs!$AB$11,Costs!$AB$12),Costs!$AB$11)</f>
        <v>143.52284751367492</v>
      </c>
      <c r="L587">
        <f t="shared" si="37"/>
        <v>140.39651388607135</v>
      </c>
      <c r="M587">
        <f t="shared" si="38"/>
        <v>32.23651388607135</v>
      </c>
      <c r="N587">
        <f t="shared" si="39"/>
        <v>0.58399999999999996</v>
      </c>
    </row>
    <row r="588" spans="7:14" x14ac:dyDescent="0.25">
      <c r="G588">
        <v>585</v>
      </c>
      <c r="H588">
        <f t="shared" si="36"/>
        <v>0.58499999999999996</v>
      </c>
      <c r="I588">
        <f>IF(Price!$AB$12&gt;Price!$AB$11,BETAINV(H588,Price!$AB$19,Price!$AB$20,Price!$AB$11,Price!$AB$12),Price!$AB$11)</f>
        <v>5.437305404813122</v>
      </c>
      <c r="J588">
        <f>IF(Yield!$AB$12&gt;Yield!$AB$11,BETAINV(H588,Yield!$AB$19,Yield!$AB$20,Yield!$AB$11,Yield!$AB$12),Yield!$AB$11)</f>
        <v>52.247199425870996</v>
      </c>
      <c r="K588">
        <f>IF(Costs!$AB$12&gt;Costs!$AB$11,BETAINV(H588,Costs!$AB$19,Costs!$AB$20,Costs!$AB$11,Costs!$AB$12),Costs!$AB$11)</f>
        <v>143.52769513165208</v>
      </c>
      <c r="L588">
        <f t="shared" si="37"/>
        <v>140.55628469298534</v>
      </c>
      <c r="M588">
        <f t="shared" si="38"/>
        <v>32.396284692985347</v>
      </c>
      <c r="N588">
        <f t="shared" si="39"/>
        <v>0.58499999999999996</v>
      </c>
    </row>
    <row r="589" spans="7:14" x14ac:dyDescent="0.25">
      <c r="G589">
        <v>586</v>
      </c>
      <c r="H589">
        <f t="shared" si="36"/>
        <v>0.58599999999999997</v>
      </c>
      <c r="I589">
        <f>IF(Price!$AB$12&gt;Price!$AB$11,BETAINV(H589,Price!$AB$19,Price!$AB$20,Price!$AB$11,Price!$AB$12),Price!$AB$11)</f>
        <v>5.4385310839299628</v>
      </c>
      <c r="J589">
        <f>IF(Yield!$AB$12&gt;Yield!$AB$11,BETAINV(H589,Yield!$AB$19,Yield!$AB$20,Yield!$AB$11,Yield!$AB$12),Yield!$AB$11)</f>
        <v>52.265686446468031</v>
      </c>
      <c r="K589">
        <f>IF(Costs!$AB$12&gt;Costs!$AB$11,BETAINV(H589,Costs!$AB$19,Costs!$AB$20,Costs!$AB$11,Costs!$AB$12),Costs!$AB$11)</f>
        <v>143.53254741572707</v>
      </c>
      <c r="L589">
        <f t="shared" si="37"/>
        <v>140.71601294632629</v>
      </c>
      <c r="M589">
        <f t="shared" si="38"/>
        <v>32.556012946326291</v>
      </c>
      <c r="N589">
        <f t="shared" si="39"/>
        <v>0.58599999999999997</v>
      </c>
    </row>
    <row r="590" spans="7:14" x14ac:dyDescent="0.25">
      <c r="G590">
        <v>587</v>
      </c>
      <c r="H590">
        <f t="shared" si="36"/>
        <v>0.58699999999999997</v>
      </c>
      <c r="I590">
        <f>IF(Price!$AB$12&gt;Price!$AB$11,BETAINV(H590,Price!$AB$19,Price!$AB$20,Price!$AB$11,Price!$AB$12),Price!$AB$11)</f>
        <v>5.4397566928368359</v>
      </c>
      <c r="J590">
        <f>IF(Yield!$AB$12&gt;Yield!$AB$11,BETAINV(H590,Yield!$AB$19,Yield!$AB$20,Yield!$AB$11,Yield!$AB$12),Yield!$AB$11)</f>
        <v>52.284158966821487</v>
      </c>
      <c r="K590">
        <f>IF(Costs!$AB$12&gt;Costs!$AB$11,BETAINV(H590,Costs!$AB$19,Costs!$AB$20,Costs!$AB$11,Costs!$AB$12),Costs!$AB$11)</f>
        <v>143.5374043968182</v>
      </c>
      <c r="L590">
        <f t="shared" si="37"/>
        <v>140.87569927229407</v>
      </c>
      <c r="M590">
        <f t="shared" si="38"/>
        <v>32.715699272294074</v>
      </c>
      <c r="N590">
        <f t="shared" si="39"/>
        <v>0.58699999999999997</v>
      </c>
    </row>
    <row r="591" spans="7:14" x14ac:dyDescent="0.25">
      <c r="G591">
        <v>588</v>
      </c>
      <c r="H591">
        <f t="shared" si="36"/>
        <v>0.58799999999999997</v>
      </c>
      <c r="I591">
        <f>IF(Price!$AB$12&gt;Price!$AB$11,BETAINV(H591,Price!$AB$19,Price!$AB$20,Price!$AB$11,Price!$AB$12),Price!$AB$11)</f>
        <v>5.4409822375394965</v>
      </c>
      <c r="J591">
        <f>IF(Yield!$AB$12&gt;Yield!$AB$11,BETAINV(H591,Yield!$AB$19,Yield!$AB$20,Yield!$AB$11,Yield!$AB$12),Yield!$AB$11)</f>
        <v>52.302617060536626</v>
      </c>
      <c r="K591">
        <f>IF(Costs!$AB$12&gt;Costs!$AB$11,BETAINV(H591,Costs!$AB$19,Costs!$AB$20,Costs!$AB$11,Costs!$AB$12),Costs!$AB$11)</f>
        <v>143.54226610600094</v>
      </c>
      <c r="L591">
        <f t="shared" si="37"/>
        <v>141.03534429720909</v>
      </c>
      <c r="M591">
        <f t="shared" si="38"/>
        <v>32.875344297209097</v>
      </c>
      <c r="N591">
        <f t="shared" si="39"/>
        <v>0.58799999999999997</v>
      </c>
    </row>
    <row r="592" spans="7:14" x14ac:dyDescent="0.25">
      <c r="G592">
        <v>589</v>
      </c>
      <c r="H592">
        <f t="shared" si="36"/>
        <v>0.58899999999999997</v>
      </c>
      <c r="I592">
        <f>IF(Price!$AB$12&gt;Price!$AB$11,BETAINV(H592,Price!$AB$19,Price!$AB$20,Price!$AB$11,Price!$AB$12),Price!$AB$11)</f>
        <v>5.4422077240519533</v>
      </c>
      <c r="J592">
        <f>IF(Yield!$AB$12&gt;Yield!$AB$11,BETAINV(H592,Yield!$AB$19,Yield!$AB$20,Yield!$AB$11,Yield!$AB$12),Yield!$AB$11)</f>
        <v>52.321060801046379</v>
      </c>
      <c r="K592">
        <f>IF(Costs!$AB$12&gt;Costs!$AB$11,BETAINV(H592,Costs!$AB$19,Costs!$AB$20,Costs!$AB$11,Costs!$AB$12),Costs!$AB$11)</f>
        <v>143.5471325745095</v>
      </c>
      <c r="L592">
        <f t="shared" si="37"/>
        <v>141.19494864753696</v>
      </c>
      <c r="M592">
        <f t="shared" si="38"/>
        <v>33.034948647536964</v>
      </c>
      <c r="N592">
        <f t="shared" si="39"/>
        <v>0.58899999999999997</v>
      </c>
    </row>
    <row r="593" spans="7:14" x14ac:dyDescent="0.25">
      <c r="G593">
        <v>590</v>
      </c>
      <c r="H593">
        <f t="shared" si="36"/>
        <v>0.59</v>
      </c>
      <c r="I593">
        <f>IF(Price!$AB$12&gt;Price!$AB$11,BETAINV(H593,Price!$AB$19,Price!$AB$20,Price!$AB$11,Price!$AB$12),Price!$AB$11)</f>
        <v>5.4434331583967239</v>
      </c>
      <c r="J593">
        <f>IF(Yield!$AB$12&gt;Yield!$AB$11,BETAINV(H593,Yield!$AB$19,Yield!$AB$20,Yield!$AB$11,Yield!$AB$12),Yield!$AB$11)</f>
        <v>52.339490261613832</v>
      </c>
      <c r="K593">
        <f>IF(Costs!$AB$12&gt;Costs!$AB$11,BETAINV(H593,Costs!$AB$19,Costs!$AB$20,Costs!$AB$11,Costs!$AB$12),Costs!$AB$11)</f>
        <v>143.55200383373884</v>
      </c>
      <c r="L593">
        <f t="shared" si="37"/>
        <v>141.35451294991233</v>
      </c>
      <c r="M593">
        <f t="shared" si="38"/>
        <v>33.194512949912337</v>
      </c>
      <c r="N593">
        <f t="shared" si="39"/>
        <v>0.59</v>
      </c>
    </row>
    <row r="594" spans="7:14" x14ac:dyDescent="0.25">
      <c r="G594">
        <v>591</v>
      </c>
      <c r="H594">
        <f t="shared" si="36"/>
        <v>0.59099999999999997</v>
      </c>
      <c r="I594">
        <f>IF(Price!$AB$12&gt;Price!$AB$11,BETAINV(H594,Price!$AB$19,Price!$AB$20,Price!$AB$11,Price!$AB$12),Price!$AB$11)</f>
        <v>5.4446585466051083</v>
      </c>
      <c r="J594">
        <f>IF(Yield!$AB$12&gt;Yield!$AB$11,BETAINV(H594,Yield!$AB$19,Yield!$AB$20,Yield!$AB$11,Yield!$AB$12),Yield!$AB$11)</f>
        <v>52.357905515334707</v>
      </c>
      <c r="K594">
        <f>IF(Costs!$AB$12&gt;Costs!$AB$11,BETAINV(H594,Costs!$AB$19,Costs!$AB$20,Costs!$AB$11,Costs!$AB$12),Costs!$AB$11)</f>
        <v>143.55687991524616</v>
      </c>
      <c r="L594">
        <f t="shared" si="37"/>
        <v>141.51403783116371</v>
      </c>
      <c r="M594">
        <f t="shared" si="38"/>
        <v>33.354037831163708</v>
      </c>
      <c r="N594">
        <f t="shared" si="39"/>
        <v>0.59099999999999997</v>
      </c>
    </row>
    <row r="595" spans="7:14" x14ac:dyDescent="0.25">
      <c r="G595">
        <v>592</v>
      </c>
      <c r="H595">
        <f t="shared" si="36"/>
        <v>0.59199999999999997</v>
      </c>
      <c r="I595">
        <f>IF(Price!$AB$12&gt;Price!$AB$11,BETAINV(H595,Price!$AB$19,Price!$AB$20,Price!$AB$11,Price!$AB$12),Price!$AB$11)</f>
        <v>5.4458838947174462</v>
      </c>
      <c r="J595">
        <f>IF(Yield!$AB$12&gt;Yield!$AB$11,BETAINV(H595,Yield!$AB$19,Yield!$AB$20,Yield!$AB$11,Yield!$AB$12),Yield!$AB$11)</f>
        <v>52.376306635139812</v>
      </c>
      <c r="K595">
        <f>IF(Costs!$AB$12&gt;Costs!$AB$11,BETAINV(H595,Costs!$AB$19,Costs!$AB$20,Costs!$AB$11,Costs!$AB$12),Costs!$AB$11)</f>
        <v>143.56176085075285</v>
      </c>
      <c r="L595">
        <f t="shared" si="37"/>
        <v>141.67352391833757</v>
      </c>
      <c r="M595">
        <f t="shared" si="38"/>
        <v>33.513523918337569</v>
      </c>
      <c r="N595">
        <f t="shared" si="39"/>
        <v>0.59199999999999997</v>
      </c>
    </row>
    <row r="596" spans="7:14" x14ac:dyDescent="0.25">
      <c r="G596">
        <v>593</v>
      </c>
      <c r="H596">
        <f t="shared" si="36"/>
        <v>0.59299999999999997</v>
      </c>
      <c r="I596">
        <f>IF(Price!$AB$12&gt;Price!$AB$11,BETAINV(H596,Price!$AB$19,Price!$AB$20,Price!$AB$11,Price!$AB$12),Price!$AB$11)</f>
        <v>5.4471092087833917</v>
      </c>
      <c r="J596">
        <f>IF(Yield!$AB$12&gt;Yield!$AB$11,BETAINV(H596,Yield!$AB$19,Yield!$AB$20,Yield!$AB$11,Yield!$AB$12),Yield!$AB$11)</f>
        <v>52.394693693797514</v>
      </c>
      <c r="K596">
        <f>IF(Costs!$AB$12&gt;Costs!$AB$11,BETAINV(H596,Costs!$AB$19,Costs!$AB$20,Costs!$AB$11,Costs!$AB$12),Costs!$AB$11)</f>
        <v>143.56664667214625</v>
      </c>
      <c r="L596">
        <f t="shared" si="37"/>
        <v>141.83297183872327</v>
      </c>
      <c r="M596">
        <f t="shared" si="38"/>
        <v>33.672971838723271</v>
      </c>
      <c r="N596">
        <f t="shared" si="39"/>
        <v>0.59299999999999997</v>
      </c>
    </row>
    <row r="597" spans="7:14" x14ac:dyDescent="0.25">
      <c r="G597">
        <v>594</v>
      </c>
      <c r="H597">
        <f t="shared" si="36"/>
        <v>0.59399999999999997</v>
      </c>
      <c r="I597">
        <f>IF(Price!$AB$12&gt;Price!$AB$11,BETAINV(H597,Price!$AB$19,Price!$AB$20,Price!$AB$11,Price!$AB$12),Price!$AB$11)</f>
        <v>5.4483344948621788</v>
      </c>
      <c r="J597">
        <f>IF(Yield!$AB$12&gt;Yield!$AB$11,BETAINV(H597,Yield!$AB$19,Yield!$AB$20,Yield!$AB$11,Yield!$AB$12),Yield!$AB$11)</f>
        <v>52.413066763916191</v>
      </c>
      <c r="K597">
        <f>IF(Costs!$AB$12&gt;Costs!$AB$11,BETAINV(H597,Costs!$AB$19,Costs!$AB$20,Costs!$AB$11,Costs!$AB$12),Costs!$AB$11)</f>
        <v>143.57153741148139</v>
      </c>
      <c r="L597">
        <f t="shared" si="37"/>
        <v>141.99238221987761</v>
      </c>
      <c r="M597">
        <f t="shared" si="38"/>
        <v>33.832382219877616</v>
      </c>
      <c r="N597">
        <f t="shared" si="39"/>
        <v>0.59399999999999997</v>
      </c>
    </row>
    <row r="598" spans="7:14" x14ac:dyDescent="0.25">
      <c r="G598">
        <v>595</v>
      </c>
      <c r="H598">
        <f t="shared" si="36"/>
        <v>0.59499999999999997</v>
      </c>
      <c r="I598">
        <f>IF(Price!$AB$12&gt;Price!$AB$11,BETAINV(H598,Price!$AB$19,Price!$AB$20,Price!$AB$11,Price!$AB$12),Price!$AB$11)</f>
        <v>5.4495597590228932</v>
      </c>
      <c r="J598">
        <f>IF(Yield!$AB$12&gt;Yield!$AB$11,BETAINV(H598,Yield!$AB$19,Yield!$AB$20,Yield!$AB$11,Yield!$AB$12),Yield!$AB$11)</f>
        <v>52.431425917946719</v>
      </c>
      <c r="K598">
        <f>IF(Costs!$AB$12&gt;Costs!$AB$11,BETAINV(H598,Costs!$AB$19,Costs!$AB$20,Costs!$AB$11,Costs!$AB$12),Costs!$AB$11)</f>
        <v>143.57643310098297</v>
      </c>
      <c r="L598">
        <f t="shared" si="37"/>
        <v>142.15175568964941</v>
      </c>
      <c r="M598">
        <f t="shared" si="38"/>
        <v>33.991755689649409</v>
      </c>
      <c r="N598">
        <f t="shared" si="39"/>
        <v>0.59499999999999997</v>
      </c>
    </row>
    <row r="599" spans="7:14" x14ac:dyDescent="0.25">
      <c r="G599">
        <v>596</v>
      </c>
      <c r="H599">
        <f t="shared" si="36"/>
        <v>0.59599999999999997</v>
      </c>
      <c r="I599">
        <f>IF(Price!$AB$12&gt;Price!$AB$11,BETAINV(H599,Price!$AB$19,Price!$AB$20,Price!$AB$11,Price!$AB$12),Price!$AB$11)</f>
        <v>5.4507850073447441</v>
      </c>
      <c r="J599">
        <f>IF(Yield!$AB$12&gt;Yield!$AB$11,BETAINV(H599,Yield!$AB$19,Yield!$AB$20,Yield!$AB$11,Yield!$AB$12),Yield!$AB$11)</f>
        <v>52.449771228184858</v>
      </c>
      <c r="K599">
        <f>IF(Costs!$AB$12&gt;Costs!$AB$11,BETAINV(H599,Costs!$AB$19,Costs!$AB$20,Costs!$AB$11,Costs!$AB$12),Costs!$AB$11)</f>
        <v>143.58133377304711</v>
      </c>
      <c r="L599">
        <f t="shared" si="37"/>
        <v>142.31109287620467</v>
      </c>
      <c r="M599">
        <f t="shared" si="38"/>
        <v>34.151092876204672</v>
      </c>
      <c r="N599">
        <f t="shared" si="39"/>
        <v>0.59599999999999997</v>
      </c>
    </row>
    <row r="600" spans="7:14" x14ac:dyDescent="0.25">
      <c r="G600">
        <v>597</v>
      </c>
      <c r="H600">
        <f t="shared" si="36"/>
        <v>0.59699999999999998</v>
      </c>
      <c r="I600">
        <f>IF(Price!$AB$12&gt;Price!$AB$11,BETAINV(H600,Price!$AB$19,Price!$AB$20,Price!$AB$11,Price!$AB$12),Price!$AB$11)</f>
        <v>5.4520102459173394</v>
      </c>
      <c r="J600">
        <f>IF(Yield!$AB$12&gt;Yield!$AB$11,BETAINV(H600,Yield!$AB$19,Yield!$AB$20,Yield!$AB$11,Yield!$AB$12),Yield!$AB$11)</f>
        <v>52.468102766773775</v>
      </c>
      <c r="K600">
        <f>IF(Costs!$AB$12&gt;Costs!$AB$11,BETAINV(H600,Costs!$AB$19,Costs!$AB$20,Costs!$AB$11,Costs!$AB$12),Costs!$AB$11)</f>
        <v>143.58623946024329</v>
      </c>
      <c r="L600">
        <f t="shared" si="37"/>
        <v>142.47039440805122</v>
      </c>
      <c r="M600">
        <f t="shared" si="38"/>
        <v>34.310394408051224</v>
      </c>
      <c r="N600">
        <f t="shared" si="39"/>
        <v>0.59699999999999998</v>
      </c>
    </row>
    <row r="601" spans="7:14" x14ac:dyDescent="0.25">
      <c r="G601">
        <v>598</v>
      </c>
      <c r="H601">
        <f t="shared" si="36"/>
        <v>0.59799999999999998</v>
      </c>
      <c r="I601">
        <f>IF(Price!$AB$12&gt;Price!$AB$11,BETAINV(H601,Price!$AB$19,Price!$AB$20,Price!$AB$11,Price!$AB$12),Price!$AB$11)</f>
        <v>5.4532354808409575</v>
      </c>
      <c r="J601">
        <f>IF(Yield!$AB$12&gt;Yield!$AB$11,BETAINV(H601,Yield!$AB$19,Yield!$AB$20,Yield!$AB$11,Yield!$AB$12),Yield!$AB$11)</f>
        <v>52.486420605706428</v>
      </c>
      <c r="K601">
        <f>IF(Costs!$AB$12&gt;Costs!$AB$11,BETAINV(H601,Costs!$AB$19,Costs!$AB$20,Costs!$AB$11,Costs!$AB$12),Costs!$AB$11)</f>
        <v>143.59115019531615</v>
      </c>
      <c r="L601">
        <f t="shared" si="37"/>
        <v>142.62966091406409</v>
      </c>
      <c r="M601">
        <f t="shared" si="38"/>
        <v>34.469660914064093</v>
      </c>
      <c r="N601">
        <f t="shared" si="39"/>
        <v>0.59799999999999998</v>
      </c>
    </row>
    <row r="602" spans="7:14" x14ac:dyDescent="0.25">
      <c r="G602">
        <v>599</v>
      </c>
      <c r="H602">
        <f t="shared" si="36"/>
        <v>0.59899999999999998</v>
      </c>
      <c r="I602">
        <f>IF(Price!$AB$12&gt;Price!$AB$11,BETAINV(H602,Price!$AB$19,Price!$AB$20,Price!$AB$11,Price!$AB$12),Price!$AB$11)</f>
        <v>5.4544607182268319</v>
      </c>
      <c r="J602">
        <f>IF(Yield!$AB$12&gt;Yield!$AB$11,BETAINV(H602,Yield!$AB$19,Yield!$AB$20,Yield!$AB$11,Yield!$AB$12),Yield!$AB$11)</f>
        <v>52.50472481682803</v>
      </c>
      <c r="K602">
        <f>IF(Costs!$AB$12&gt;Costs!$AB$11,BETAINV(H602,Costs!$AB$19,Costs!$AB$20,Costs!$AB$11,Costs!$AB$12),Costs!$AB$11)</f>
        <v>143.59606601118753</v>
      </c>
      <c r="L602">
        <f t="shared" si="37"/>
        <v>142.78889302351047</v>
      </c>
      <c r="M602">
        <f t="shared" si="38"/>
        <v>34.628893023510471</v>
      </c>
      <c r="N602">
        <f t="shared" si="39"/>
        <v>0.59899999999999998</v>
      </c>
    </row>
    <row r="603" spans="7:14" x14ac:dyDescent="0.25">
      <c r="G603">
        <v>600</v>
      </c>
      <c r="H603">
        <f t="shared" si="36"/>
        <v>0.6</v>
      </c>
      <c r="I603">
        <f>IF(Price!$AB$12&gt;Price!$AB$11,BETAINV(H603,Price!$AB$19,Price!$AB$20,Price!$AB$11,Price!$AB$12),Price!$AB$11)</f>
        <v>5.4556859641974214</v>
      </c>
      <c r="J603">
        <f>IF(Yield!$AB$12&gt;Yield!$AB$11,BETAINV(H603,Yield!$AB$19,Yield!$AB$20,Yield!$AB$11,Yield!$AB$12),Yield!$AB$11)</f>
        <v>52.52301547183847</v>
      </c>
      <c r="K603">
        <f>IF(Costs!$AB$12&gt;Costs!$AB$11,BETAINV(H603,Costs!$AB$19,Costs!$AB$20,Costs!$AB$11,Costs!$AB$12),Costs!$AB$11)</f>
        <v>143.60098694095831</v>
      </c>
      <c r="L603">
        <f t="shared" si="37"/>
        <v>142.94809136607483</v>
      </c>
      <c r="M603">
        <f t="shared" si="38"/>
        <v>34.788091366074838</v>
      </c>
      <c r="N603">
        <f t="shared" si="39"/>
        <v>0.6</v>
      </c>
    </row>
    <row r="604" spans="7:14" x14ac:dyDescent="0.25">
      <c r="G604">
        <v>601</v>
      </c>
      <c r="H604">
        <f t="shared" si="36"/>
        <v>0.60099999999999998</v>
      </c>
      <c r="I604">
        <f>IF(Price!$AB$12&gt;Price!$AB$11,BETAINV(H604,Price!$AB$19,Price!$AB$20,Price!$AB$11,Price!$AB$12),Price!$AB$11)</f>
        <v>5.4569112248866958</v>
      </c>
      <c r="J604">
        <f>IF(Yield!$AB$12&gt;Yield!$AB$11,BETAINV(H604,Yield!$AB$19,Yield!$AB$20,Yield!$AB$11,Yield!$AB$12),Yield!$AB$11)</f>
        <v>52.541292642294771</v>
      </c>
      <c r="K604">
        <f>IF(Costs!$AB$12&gt;Costs!$AB$11,BETAINV(H604,Costs!$AB$19,Costs!$AB$20,Costs!$AB$11,Costs!$AB$12),Costs!$AB$11)</f>
        <v>143.60591301791047</v>
      </c>
      <c r="L604">
        <f t="shared" si="37"/>
        <v>143.10725657188462</v>
      </c>
      <c r="M604">
        <f t="shared" si="38"/>
        <v>34.947256571884623</v>
      </c>
      <c r="N604">
        <f t="shared" si="39"/>
        <v>0.60099999999999998</v>
      </c>
    </row>
    <row r="605" spans="7:14" x14ac:dyDescent="0.25">
      <c r="G605">
        <v>602</v>
      </c>
      <c r="H605">
        <f t="shared" si="36"/>
        <v>0.60199999999999998</v>
      </c>
      <c r="I605">
        <f>IF(Price!$AB$12&gt;Price!$AB$11,BETAINV(H605,Price!$AB$19,Price!$AB$20,Price!$AB$11,Price!$AB$12),Price!$AB$11)</f>
        <v>5.4581365064404181</v>
      </c>
      <c r="J605">
        <f>IF(Yield!$AB$12&gt;Yield!$AB$11,BETAINV(H605,Yield!$AB$19,Yield!$AB$20,Yield!$AB$11,Yield!$AB$12),Yield!$AB$11)</f>
        <v>52.559556399613498</v>
      </c>
      <c r="K605">
        <f>IF(Costs!$AB$12&gt;Costs!$AB$11,BETAINV(H605,Costs!$AB$19,Costs!$AB$20,Costs!$AB$11,Costs!$AB$12),Costs!$AB$11)</f>
        <v>143.6108442755089</v>
      </c>
      <c r="L605">
        <f t="shared" si="37"/>
        <v>143.26638927153567</v>
      </c>
      <c r="M605">
        <f t="shared" si="38"/>
        <v>35.106389271535676</v>
      </c>
      <c r="N605">
        <f t="shared" si="39"/>
        <v>0.60199999999999998</v>
      </c>
    </row>
    <row r="606" spans="7:14" x14ac:dyDescent="0.25">
      <c r="G606">
        <v>603</v>
      </c>
      <c r="H606">
        <f t="shared" si="36"/>
        <v>0.60299999999999998</v>
      </c>
      <c r="I606">
        <f>IF(Price!$AB$12&gt;Price!$AB$11,BETAINV(H606,Price!$AB$19,Price!$AB$20,Price!$AB$11,Price!$AB$12),Price!$AB$11)</f>
        <v>5.4593618150164298</v>
      </c>
      <c r="J606">
        <f>IF(Yield!$AB$12&gt;Yield!$AB$11,BETAINV(H606,Yield!$AB$19,Yield!$AB$20,Yield!$AB$11,Yield!$AB$12),Yield!$AB$11)</f>
        <v>52.577806815073174</v>
      </c>
      <c r="K606">
        <f>IF(Costs!$AB$12&gt;Costs!$AB$11,BETAINV(H606,Costs!$AB$19,Costs!$AB$20,Costs!$AB$11,Costs!$AB$12),Costs!$AB$11)</f>
        <v>143.61578074740362</v>
      </c>
      <c r="L606">
        <f t="shared" si="37"/>
        <v>143.42549009611747</v>
      </c>
      <c r="M606">
        <f t="shared" si="38"/>
        <v>35.265490096117475</v>
      </c>
      <c r="N606">
        <f t="shared" si="39"/>
        <v>0.60299999999999998</v>
      </c>
    </row>
    <row r="607" spans="7:14" x14ac:dyDescent="0.25">
      <c r="G607">
        <v>604</v>
      </c>
      <c r="H607">
        <f t="shared" si="36"/>
        <v>0.60399999999999998</v>
      </c>
      <c r="I607">
        <f>IF(Price!$AB$12&gt;Price!$AB$11,BETAINV(H607,Price!$AB$19,Price!$AB$20,Price!$AB$11,Price!$AB$12),Price!$AB$11)</f>
        <v>5.4605871567849347</v>
      </c>
      <c r="J607">
        <f>IF(Yield!$AB$12&gt;Yield!$AB$11,BETAINV(H607,Yield!$AB$19,Yield!$AB$20,Yield!$AB$11,Yield!$AB$12),Yield!$AB$11)</f>
        <v>52.596043959816768</v>
      </c>
      <c r="K607">
        <f>IF(Costs!$AB$12&gt;Costs!$AB$11,BETAINV(H607,Costs!$AB$19,Costs!$AB$20,Costs!$AB$11,Costs!$AB$12),Costs!$AB$11)</f>
        <v>143.62072246743165</v>
      </c>
      <c r="L607">
        <f t="shared" si="37"/>
        <v>143.58455967723964</v>
      </c>
      <c r="M607">
        <f t="shared" si="38"/>
        <v>35.424559677239642</v>
      </c>
      <c r="N607">
        <f t="shared" si="39"/>
        <v>0.60399999999999998</v>
      </c>
    </row>
    <row r="608" spans="7:14" x14ac:dyDescent="0.25">
      <c r="G608">
        <v>605</v>
      </c>
      <c r="H608">
        <f t="shared" si="36"/>
        <v>0.60499999999999998</v>
      </c>
      <c r="I608">
        <f>IF(Price!$AB$12&gt;Price!$AB$11,BETAINV(H608,Price!$AB$19,Price!$AB$20,Price!$AB$11,Price!$AB$12),Price!$AB$11)</f>
        <v>5.4618125379287852</v>
      </c>
      <c r="J608">
        <f>IF(Yield!$AB$12&gt;Yield!$AB$11,BETAINV(H608,Yield!$AB$19,Yield!$AB$20,Yield!$AB$11,Yield!$AB$12),Yield!$AB$11)</f>
        <v>52.614267904854017</v>
      </c>
      <c r="K608">
        <f>IF(Costs!$AB$12&gt;Costs!$AB$11,BETAINV(H608,Costs!$AB$19,Costs!$AB$20,Costs!$AB$11,Costs!$AB$12),Costs!$AB$11)</f>
        <v>143.62566946961906</v>
      </c>
      <c r="L608">
        <f t="shared" si="37"/>
        <v>143.7435986470567</v>
      </c>
      <c r="M608">
        <f t="shared" si="38"/>
        <v>35.583598647056704</v>
      </c>
      <c r="N608">
        <f t="shared" si="39"/>
        <v>0.60499999999999998</v>
      </c>
    </row>
    <row r="609" spans="7:14" x14ac:dyDescent="0.25">
      <c r="G609">
        <v>606</v>
      </c>
      <c r="H609">
        <f t="shared" si="36"/>
        <v>0.60599999999999998</v>
      </c>
      <c r="I609">
        <f>IF(Price!$AB$12&gt;Price!$AB$11,BETAINV(H609,Price!$AB$19,Price!$AB$20,Price!$AB$11,Price!$AB$12),Price!$AB$11)</f>
        <v>5.4630379646437799</v>
      </c>
      <c r="J609">
        <f>IF(Yield!$AB$12&gt;Yield!$AB$11,BETAINV(H609,Yield!$AB$19,Yield!$AB$20,Yield!$AB$11,Yield!$AB$12),Yield!$AB$11)</f>
        <v>52.63247872106394</v>
      </c>
      <c r="K609">
        <f>IF(Costs!$AB$12&gt;Costs!$AB$11,BETAINV(H609,Costs!$AB$19,Costs!$AB$20,Costs!$AB$11,Costs!$AB$12),Costs!$AB$11)</f>
        <v>143.63062178818308</v>
      </c>
      <c r="L609">
        <f t="shared" si="37"/>
        <v>143.90260763829514</v>
      </c>
      <c r="M609">
        <f t="shared" si="38"/>
        <v>35.742607638295141</v>
      </c>
      <c r="N609">
        <f t="shared" si="39"/>
        <v>0.60599999999999998</v>
      </c>
    </row>
    <row r="610" spans="7:14" x14ac:dyDescent="0.25">
      <c r="G610">
        <v>607</v>
      </c>
      <c r="H610">
        <f t="shared" si="36"/>
        <v>0.60699999999999998</v>
      </c>
      <c r="I610">
        <f>IF(Price!$AB$12&gt;Price!$AB$11,BETAINV(H610,Price!$AB$19,Price!$AB$20,Price!$AB$11,Price!$AB$12),Price!$AB$11)</f>
        <v>5.4642634431389512</v>
      </c>
      <c r="J610">
        <f>IF(Yield!$AB$12&gt;Yield!$AB$11,BETAINV(H610,Yield!$AB$19,Yield!$AB$20,Yield!$AB$11,Yield!$AB$12),Yield!$AB$11)</f>
        <v>52.650676479197223</v>
      </c>
      <c r="K610">
        <f>IF(Costs!$AB$12&gt;Costs!$AB$11,BETAINV(H610,Costs!$AB$19,Costs!$AB$20,Costs!$AB$11,Costs!$AB$12),Costs!$AB$11)</f>
        <v>143.63557945753425</v>
      </c>
      <c r="L610">
        <f t="shared" si="37"/>
        <v>144.06158728427894</v>
      </c>
      <c r="M610">
        <f t="shared" si="38"/>
        <v>35.901587284278946</v>
      </c>
      <c r="N610">
        <f t="shared" si="39"/>
        <v>0.60699999999999998</v>
      </c>
    </row>
    <row r="611" spans="7:14" x14ac:dyDescent="0.25">
      <c r="G611">
        <v>608</v>
      </c>
      <c r="H611">
        <f t="shared" si="36"/>
        <v>0.60799999999999998</v>
      </c>
      <c r="I611">
        <f>IF(Price!$AB$12&gt;Price!$AB$11,BETAINV(H611,Price!$AB$19,Price!$AB$20,Price!$AB$11,Price!$AB$12),Price!$AB$11)</f>
        <v>5.4654889796368558</v>
      </c>
      <c r="J611">
        <f>IF(Yield!$AB$12&gt;Yield!$AB$11,BETAINV(H611,Yield!$AB$19,Yield!$AB$20,Yield!$AB$11,Yield!$AB$12),Yield!$AB$11)</f>
        <v>52.668861249878603</v>
      </c>
      <c r="K611">
        <f>IF(Costs!$AB$12&gt;Costs!$AB$11,BETAINV(H611,Costs!$AB$19,Costs!$AB$20,Costs!$AB$11,Costs!$AB$12),Costs!$AB$11)</f>
        <v>143.64054251227844</v>
      </c>
      <c r="L611">
        <f t="shared" si="37"/>
        <v>144.22053821895571</v>
      </c>
      <c r="M611">
        <f t="shared" si="38"/>
        <v>36.060538218955713</v>
      </c>
      <c r="N611">
        <f t="shared" si="39"/>
        <v>0.60799999999999998</v>
      </c>
    </row>
    <row r="612" spans="7:14" x14ac:dyDescent="0.25">
      <c r="G612">
        <v>609</v>
      </c>
      <c r="H612">
        <f t="shared" si="36"/>
        <v>0.60899999999999999</v>
      </c>
      <c r="I612">
        <f>IF(Price!$AB$12&gt;Price!$AB$11,BETAINV(H612,Price!$AB$19,Price!$AB$20,Price!$AB$11,Price!$AB$12),Price!$AB$11)</f>
        <v>5.4667145803738784</v>
      </c>
      <c r="J612">
        <f>IF(Yield!$AB$12&gt;Yield!$AB$11,BETAINV(H612,Yield!$AB$19,Yield!$AB$20,Yield!$AB$11,Yield!$AB$12),Yield!$AB$11)</f>
        <v>52.687033103609345</v>
      </c>
      <c r="K612">
        <f>IF(Costs!$AB$12&gt;Costs!$AB$11,BETAINV(H612,Costs!$AB$19,Costs!$AB$20,Costs!$AB$11,Costs!$AB$12),Costs!$AB$11)</f>
        <v>143.64551098721896</v>
      </c>
      <c r="L612">
        <f t="shared" si="37"/>
        <v>144.37946107692343</v>
      </c>
      <c r="M612">
        <f t="shared" si="38"/>
        <v>36.219461076923437</v>
      </c>
      <c r="N612">
        <f t="shared" si="39"/>
        <v>0.60899999999999999</v>
      </c>
    </row>
    <row r="613" spans="7:14" x14ac:dyDescent="0.25">
      <c r="G613">
        <v>610</v>
      </c>
      <c r="H613">
        <f t="shared" si="36"/>
        <v>0.61</v>
      </c>
      <c r="I613">
        <f>IF(Price!$AB$12&gt;Price!$AB$11,BETAINV(H613,Price!$AB$19,Price!$AB$20,Price!$AB$11,Price!$AB$12),Price!$AB$11)</f>
        <v>5.4679402516005258</v>
      </c>
      <c r="J613">
        <f>IF(Yield!$AB$12&gt;Yield!$AB$11,BETAINV(H613,Yield!$AB$19,Yield!$AB$20,Yield!$AB$11,Yield!$AB$12),Yield!$AB$11)</f>
        <v>52.70519211076963</v>
      </c>
      <c r="K613">
        <f>IF(Costs!$AB$12&gt;Costs!$AB$11,BETAINV(H613,Costs!$AB$19,Costs!$AB$20,Costs!$AB$11,Costs!$AB$12),Costs!$AB$11)</f>
        <v>143.65048491735882</v>
      </c>
      <c r="L613">
        <f t="shared" si="37"/>
        <v>144.53835649345689</v>
      </c>
      <c r="M613">
        <f t="shared" si="38"/>
        <v>36.378356493456891</v>
      </c>
      <c r="N613">
        <f t="shared" si="39"/>
        <v>0.61</v>
      </c>
    </row>
    <row r="614" spans="7:14" x14ac:dyDescent="0.25">
      <c r="G614">
        <v>611</v>
      </c>
      <c r="H614">
        <f t="shared" si="36"/>
        <v>0.61099999999999999</v>
      </c>
      <c r="I614">
        <f>IF(Price!$AB$12&gt;Price!$AB$11,BETAINV(H614,Price!$AB$19,Price!$AB$20,Price!$AB$11,Price!$AB$12),Price!$AB$11)</f>
        <v>5.4691659995817279</v>
      </c>
      <c r="J614">
        <f>IF(Yield!$AB$12&gt;Yield!$AB$11,BETAINV(H614,Yield!$AB$19,Yield!$AB$20,Yield!$AB$11,Yield!$AB$12),Yield!$AB$11)</f>
        <v>52.723338341620952</v>
      </c>
      <c r="K614">
        <f>IF(Costs!$AB$12&gt;Costs!$AB$11,BETAINV(H614,Costs!$AB$19,Costs!$AB$20,Costs!$AB$11,Costs!$AB$12),Costs!$AB$11)</f>
        <v>143.65546433790291</v>
      </c>
      <c r="L614">
        <f t="shared" si="37"/>
        <v>144.69722510453408</v>
      </c>
      <c r="M614">
        <f t="shared" si="38"/>
        <v>36.537225104534087</v>
      </c>
      <c r="N614">
        <f t="shared" si="39"/>
        <v>0.61099999999999999</v>
      </c>
    </row>
    <row r="615" spans="7:14" x14ac:dyDescent="0.25">
      <c r="G615">
        <v>612</v>
      </c>
      <c r="H615">
        <f t="shared" si="36"/>
        <v>0.61199999999999999</v>
      </c>
      <c r="I615">
        <f>IF(Price!$AB$12&gt;Price!$AB$11,BETAINV(H615,Price!$AB$19,Price!$AB$20,Price!$AB$11,Price!$AB$12),Price!$AB$11)</f>
        <v>5.4703918305971424</v>
      </c>
      <c r="J615">
        <f>IF(Yield!$AB$12&gt;Yield!$AB$11,BETAINV(H615,Yield!$AB$19,Yield!$AB$20,Yield!$AB$11,Yield!$AB$12),Yield!$AB$11)</f>
        <v>52.741471866308565</v>
      </c>
      <c r="K615">
        <f>IF(Costs!$AB$12&gt;Costs!$AB$11,BETAINV(H615,Costs!$AB$19,Costs!$AB$20,Costs!$AB$11,Costs!$AB$12),Costs!$AB$11)</f>
        <v>143.66044928426012</v>
      </c>
      <c r="L615">
        <f t="shared" si="37"/>
        <v>144.85606754686327</v>
      </c>
      <c r="M615">
        <f t="shared" si="38"/>
        <v>36.696067546863276</v>
      </c>
      <c r="N615">
        <f t="shared" si="39"/>
        <v>0.61199999999999999</v>
      </c>
    </row>
    <row r="616" spans="7:14" x14ac:dyDescent="0.25">
      <c r="G616">
        <v>613</v>
      </c>
      <c r="H616">
        <f t="shared" si="36"/>
        <v>0.61299999999999999</v>
      </c>
      <c r="I616">
        <f>IF(Price!$AB$12&gt;Price!$AB$11,BETAINV(H616,Price!$AB$19,Price!$AB$20,Price!$AB$11,Price!$AB$12),Price!$AB$11)</f>
        <v>5.4716177509414567</v>
      </c>
      <c r="J616">
        <f>IF(Yield!$AB$12&gt;Yield!$AB$11,BETAINV(H616,Yield!$AB$19,Yield!$AB$20,Yield!$AB$11,Yield!$AB$12),Yield!$AB$11)</f>
        <v>52.759592754863895</v>
      </c>
      <c r="K616">
        <f>IF(Costs!$AB$12&gt;Costs!$AB$11,BETAINV(H616,Costs!$AB$19,Costs!$AB$20,Costs!$AB$11,Costs!$AB$12),Costs!$AB$11)</f>
        <v>143.66543979204565</v>
      </c>
      <c r="L616">
        <f t="shared" si="37"/>
        <v>145.01488445790991</v>
      </c>
      <c r="M616">
        <f t="shared" si="38"/>
        <v>36.854884457909918</v>
      </c>
      <c r="N616">
        <f t="shared" si="39"/>
        <v>0.61299999999999999</v>
      </c>
    </row>
    <row r="617" spans="7:14" x14ac:dyDescent="0.25">
      <c r="G617">
        <v>614</v>
      </c>
      <c r="H617">
        <f t="shared" si="36"/>
        <v>0.61399999999999999</v>
      </c>
      <c r="I617">
        <f>IF(Price!$AB$12&gt;Price!$AB$11,BETAINV(H617,Price!$AB$19,Price!$AB$20,Price!$AB$11,Price!$AB$12),Price!$AB$11)</f>
        <v>5.472843766924699</v>
      </c>
      <c r="J617">
        <f>IF(Yield!$AB$12&gt;Yield!$AB$11,BETAINV(H617,Yield!$AB$19,Yield!$AB$20,Yield!$AB$11,Yield!$AB$12),Yield!$AB$11)</f>
        <v>52.777701077206942</v>
      </c>
      <c r="K617">
        <f>IF(Costs!$AB$12&gt;Costs!$AB$11,BETAINV(H617,Costs!$AB$19,Costs!$AB$20,Costs!$AB$11,Costs!$AB$12),Costs!$AB$11)</f>
        <v>143.67043589708325</v>
      </c>
      <c r="L617">
        <f t="shared" si="37"/>
        <v>145.17367647592371</v>
      </c>
      <c r="M617">
        <f t="shared" si="38"/>
        <v>37.013676475923717</v>
      </c>
      <c r="N617">
        <f t="shared" si="39"/>
        <v>0.61399999999999999</v>
      </c>
    </row>
    <row r="618" spans="7:14" x14ac:dyDescent="0.25">
      <c r="G618">
        <v>615</v>
      </c>
      <c r="H618">
        <f t="shared" si="36"/>
        <v>0.61499999999999999</v>
      </c>
      <c r="I618">
        <f>IF(Price!$AB$12&gt;Price!$AB$11,BETAINV(H618,Price!$AB$19,Price!$AB$20,Price!$AB$11,Price!$AB$12),Price!$AB$11)</f>
        <v>5.4740698848725451</v>
      </c>
      <c r="J618">
        <f>IF(Yield!$AB$12&gt;Yield!$AB$11,BETAINV(H618,Yield!$AB$19,Yield!$AB$20,Yield!$AB$11,Yield!$AB$12),Yield!$AB$11)</f>
        <v>52.795796903148691</v>
      </c>
      <c r="K618">
        <f>IF(Costs!$AB$12&gt;Costs!$AB$11,BETAINV(H618,Costs!$AB$19,Costs!$AB$20,Costs!$AB$11,Costs!$AB$12),Costs!$AB$11)</f>
        <v>143.67543763540749</v>
      </c>
      <c r="L618">
        <f t="shared" si="37"/>
        <v>145.33244423996592</v>
      </c>
      <c r="M618">
        <f t="shared" si="38"/>
        <v>37.172444239965927</v>
      </c>
      <c r="N618">
        <f t="shared" si="39"/>
        <v>0.61499999999999999</v>
      </c>
    </row>
    <row r="619" spans="7:14" x14ac:dyDescent="0.25">
      <c r="G619">
        <v>616</v>
      </c>
      <c r="H619">
        <f t="shared" si="36"/>
        <v>0.61599999999999999</v>
      </c>
      <c r="I619">
        <f>IF(Price!$AB$12&gt;Price!$AB$11,BETAINV(H619,Price!$AB$19,Price!$AB$20,Price!$AB$11,Price!$AB$12),Price!$AB$11)</f>
        <v>5.4752961111266343</v>
      </c>
      <c r="J619">
        <f>IF(Yield!$AB$12&gt;Yield!$AB$11,BETAINV(H619,Yield!$AB$19,Yield!$AB$20,Yield!$AB$11,Yield!$AB$12),Yield!$AB$11)</f>
        <v>52.813880302393564</v>
      </c>
      <c r="K619">
        <f>IF(Costs!$AB$12&gt;Costs!$AB$11,BETAINV(H619,Costs!$AB$19,Costs!$AB$20,Costs!$AB$11,Costs!$AB$12),Costs!$AB$11)</f>
        <v>143.68044504326616</v>
      </c>
      <c r="L619">
        <f t="shared" si="37"/>
        <v>145.49118838993689</v>
      </c>
      <c r="M619">
        <f t="shared" si="38"/>
        <v>37.331188389936898</v>
      </c>
      <c r="N619">
        <f t="shared" si="39"/>
        <v>0.61599999999999999</v>
      </c>
    </row>
    <row r="620" spans="7:14" x14ac:dyDescent="0.25">
      <c r="G620">
        <v>617</v>
      </c>
      <c r="H620">
        <f t="shared" si="36"/>
        <v>0.61699999999999999</v>
      </c>
      <c r="I620">
        <f>IF(Price!$AB$12&gt;Price!$AB$11,BETAINV(H620,Price!$AB$19,Price!$AB$20,Price!$AB$11,Price!$AB$12),Price!$AB$11)</f>
        <v>5.476522452044879</v>
      </c>
      <c r="J620">
        <f>IF(Yield!$AB$12&gt;Yield!$AB$11,BETAINV(H620,Yield!$AB$19,Yield!$AB$20,Yield!$AB$11,Yield!$AB$12),Yield!$AB$11)</f>
        <v>52.831951344541785</v>
      </c>
      <c r="K620">
        <f>IF(Costs!$AB$12&gt;Costs!$AB$11,BETAINV(H620,Costs!$AB$19,Costs!$AB$20,Costs!$AB$11,Costs!$AB$12),Costs!$AB$11)</f>
        <v>143.68545815712244</v>
      </c>
      <c r="L620">
        <f t="shared" si="37"/>
        <v>145.64990956660327</v>
      </c>
      <c r="M620">
        <f t="shared" si="38"/>
        <v>37.489909566603274</v>
      </c>
      <c r="N620">
        <f t="shared" si="39"/>
        <v>0.61699999999999999</v>
      </c>
    </row>
    <row r="621" spans="7:14" x14ac:dyDescent="0.25">
      <c r="G621">
        <v>618</v>
      </c>
      <c r="H621">
        <f t="shared" si="36"/>
        <v>0.61799999999999999</v>
      </c>
      <c r="I621">
        <f>IF(Price!$AB$12&gt;Price!$AB$11,BETAINV(H621,Price!$AB$19,Price!$AB$20,Price!$AB$11,Price!$AB$12),Price!$AB$11)</f>
        <v>5.4777489140017863</v>
      </c>
      <c r="J621">
        <f>IF(Yield!$AB$12&gt;Yield!$AB$11,BETAINV(H621,Yield!$AB$19,Yield!$AB$20,Yield!$AB$11,Yield!$AB$12),Yield!$AB$11)</f>
        <v>52.850010099091854</v>
      </c>
      <c r="K621">
        <f>IF(Costs!$AB$12&gt;Costs!$AB$11,BETAINV(H621,Costs!$AB$19,Costs!$AB$20,Costs!$AB$11,Costs!$AB$12),Costs!$AB$11)</f>
        <v>143.69047701365747</v>
      </c>
      <c r="L621">
        <f t="shared" si="37"/>
        <v>145.80860841162638</v>
      </c>
      <c r="M621">
        <f t="shared" si="38"/>
        <v>37.648608411626384</v>
      </c>
      <c r="N621">
        <f t="shared" si="39"/>
        <v>0.61799999999999999</v>
      </c>
    </row>
    <row r="622" spans="7:14" x14ac:dyDescent="0.25">
      <c r="G622">
        <v>619</v>
      </c>
      <c r="H622">
        <f t="shared" si="36"/>
        <v>0.61899999999999999</v>
      </c>
      <c r="I622">
        <f>IF(Price!$AB$12&gt;Price!$AB$11,BETAINV(H622,Price!$AB$19,Price!$AB$20,Price!$AB$11,Price!$AB$12),Price!$AB$11)</f>
        <v>5.4789755033887744</v>
      </c>
      <c r="J622">
        <f>IF(Yield!$AB$12&gt;Yield!$AB$11,BETAINV(H622,Yield!$AB$19,Yield!$AB$20,Yield!$AB$11,Yield!$AB$12),Yield!$AB$11)</f>
        <v>52.868056635442933</v>
      </c>
      <c r="K622">
        <f>IF(Costs!$AB$12&gt;Costs!$AB$11,BETAINV(H622,Costs!$AB$19,Costs!$AB$20,Costs!$AB$11,Costs!$AB$12),Costs!$AB$11)</f>
        <v>143.69550164977258</v>
      </c>
      <c r="L622">
        <f t="shared" si="37"/>
        <v>145.96728556758958</v>
      </c>
      <c r="M622">
        <f t="shared" si="38"/>
        <v>37.807285567589588</v>
      </c>
      <c r="N622">
        <f t="shared" si="39"/>
        <v>0.61899999999999999</v>
      </c>
    </row>
    <row r="623" spans="7:14" x14ac:dyDescent="0.25">
      <c r="G623">
        <v>620</v>
      </c>
      <c r="H623">
        <f t="shared" si="36"/>
        <v>0.62</v>
      </c>
      <c r="I623">
        <f>IF(Price!$AB$12&gt;Price!$AB$11,BETAINV(H623,Price!$AB$19,Price!$AB$20,Price!$AB$11,Price!$AB$12),Price!$AB$11)</f>
        <v>5.4802022266144972</v>
      </c>
      <c r="J623">
        <f>IF(Yield!$AB$12&gt;Yield!$AB$11,BETAINV(H623,Yield!$AB$19,Yield!$AB$20,Yield!$AB$11,Yield!$AB$12),Yield!$AB$11)</f>
        <v>52.886091022897268</v>
      </c>
      <c r="K623">
        <f>IF(Costs!$AB$12&gt;Costs!$AB$11,BETAINV(H623,Costs!$AB$19,Costs!$AB$20,Costs!$AB$11,Costs!$AB$12),Costs!$AB$11)</f>
        <v>143.70053210259181</v>
      </c>
      <c r="L623">
        <f t="shared" si="37"/>
        <v>146.12594167802678</v>
      </c>
      <c r="M623">
        <f t="shared" si="38"/>
        <v>37.96594167802678</v>
      </c>
      <c r="N623">
        <f t="shared" si="39"/>
        <v>0.62</v>
      </c>
    </row>
    <row r="624" spans="7:14" x14ac:dyDescent="0.25">
      <c r="G624">
        <v>621</v>
      </c>
      <c r="H624">
        <f t="shared" si="36"/>
        <v>0.621</v>
      </c>
      <c r="I624">
        <f>IF(Price!$AB$12&gt;Price!$AB$11,BETAINV(H624,Price!$AB$19,Price!$AB$20,Price!$AB$11,Price!$AB$12),Price!$AB$11)</f>
        <v>5.4814290901051699</v>
      </c>
      <c r="J624">
        <f>IF(Yield!$AB$12&gt;Yield!$AB$11,BETAINV(H624,Yield!$AB$19,Yield!$AB$20,Yield!$AB$11,Yield!$AB$12),Yield!$AB$11)</f>
        <v>52.904113330662646</v>
      </c>
      <c r="K624">
        <f>IF(Costs!$AB$12&gt;Costs!$AB$11,BETAINV(H624,Costs!$AB$19,Costs!$AB$20,Costs!$AB$11,Costs!$AB$12),Costs!$AB$11)</f>
        <v>143.70556840946432</v>
      </c>
      <c r="L624">
        <f t="shared" si="37"/>
        <v>146.28457738745061</v>
      </c>
      <c r="M624">
        <f t="shared" si="38"/>
        <v>38.124577387450614</v>
      </c>
      <c r="N624">
        <f t="shared" si="39"/>
        <v>0.621</v>
      </c>
    </row>
    <row r="625" spans="7:14" x14ac:dyDescent="0.25">
      <c r="G625">
        <v>622</v>
      </c>
      <c r="H625">
        <f t="shared" si="36"/>
        <v>0.622</v>
      </c>
      <c r="I625">
        <f>IF(Price!$AB$12&gt;Price!$AB$11,BETAINV(H625,Price!$AB$19,Price!$AB$20,Price!$AB$11,Price!$AB$12),Price!$AB$11)</f>
        <v>5.4826561003048946</v>
      </c>
      <c r="J625">
        <f>IF(Yield!$AB$12&gt;Yield!$AB$11,BETAINV(H625,Yield!$AB$19,Yield!$AB$20,Yield!$AB$11,Yield!$AB$12),Yield!$AB$11)</f>
        <v>52.922123627854788</v>
      </c>
      <c r="K625">
        <f>IF(Costs!$AB$12&gt;Costs!$AB$11,BETAINV(H625,Costs!$AB$19,Costs!$AB$20,Costs!$AB$11,Costs!$AB$12),Costs!$AB$11)</f>
        <v>143.71061060796686</v>
      </c>
      <c r="L625">
        <f t="shared" si="37"/>
        <v>146.44319334138098</v>
      </c>
      <c r="M625">
        <f t="shared" si="38"/>
        <v>38.283193341380979</v>
      </c>
      <c r="N625">
        <f t="shared" si="39"/>
        <v>0.622</v>
      </c>
    </row>
    <row r="626" spans="7:14" x14ac:dyDescent="0.25">
      <c r="G626">
        <v>623</v>
      </c>
      <c r="H626">
        <f t="shared" si="36"/>
        <v>0.623</v>
      </c>
      <c r="I626">
        <f>IF(Price!$AB$12&gt;Price!$AB$11,BETAINV(H626,Price!$AB$19,Price!$AB$20,Price!$AB$11,Price!$AB$12),Price!$AB$11)</f>
        <v>5.48388326367599</v>
      </c>
      <c r="J626">
        <f>IF(Yield!$AB$12&gt;Yield!$AB$11,BETAINV(H626,Yield!$AB$19,Yield!$AB$20,Yield!$AB$11,Yield!$AB$12),Yield!$AB$11)</f>
        <v>52.940121983499786</v>
      </c>
      <c r="K626">
        <f>IF(Costs!$AB$12&gt;Costs!$AB$11,BETAINV(H626,Costs!$AB$19,Costs!$AB$20,Costs!$AB$11,Costs!$AB$12),Costs!$AB$11)</f>
        <v>143.71565873590635</v>
      </c>
      <c r="L626">
        <f t="shared" si="37"/>
        <v>146.60179018637348</v>
      </c>
      <c r="M626">
        <f t="shared" si="38"/>
        <v>38.441790186373481</v>
      </c>
      <c r="N626">
        <f t="shared" si="39"/>
        <v>0.623</v>
      </c>
    </row>
    <row r="627" spans="7:14" x14ac:dyDescent="0.25">
      <c r="G627">
        <v>624</v>
      </c>
      <c r="H627">
        <f t="shared" si="36"/>
        <v>0.624</v>
      </c>
      <c r="I627">
        <f>IF(Price!$AB$12&gt;Price!$AB$11,BETAINV(H627,Price!$AB$19,Price!$AB$20,Price!$AB$11,Price!$AB$12),Price!$AB$11)</f>
        <v>5.4851105866993279</v>
      </c>
      <c r="J627">
        <f>IF(Yield!$AB$12&gt;Yield!$AB$11,BETAINV(H627,Yield!$AB$19,Yield!$AB$20,Yield!$AB$11,Yield!$AB$12),Yield!$AB$11)</f>
        <v>52.958108466536544</v>
      </c>
      <c r="K627">
        <f>IF(Costs!$AB$12&gt;Costs!$AB$11,BETAINV(H627,Costs!$AB$19,Costs!$AB$20,Costs!$AB$11,Costs!$AB$12),Costs!$AB$11)</f>
        <v>143.72071283132232</v>
      </c>
      <c r="L627">
        <f t="shared" si="37"/>
        <v>146.76036857004857</v>
      </c>
      <c r="M627">
        <f t="shared" si="38"/>
        <v>38.600368570048573</v>
      </c>
      <c r="N627">
        <f t="shared" si="39"/>
        <v>0.624</v>
      </c>
    </row>
    <row r="628" spans="7:14" x14ac:dyDescent="0.25">
      <c r="G628">
        <v>625</v>
      </c>
      <c r="H628">
        <f t="shared" si="36"/>
        <v>0.625</v>
      </c>
      <c r="I628">
        <f>IF(Price!$AB$12&gt;Price!$AB$11,BETAINV(H628,Price!$AB$19,Price!$AB$20,Price!$AB$11,Price!$AB$12),Price!$AB$11)</f>
        <v>5.4863380758746665</v>
      </c>
      <c r="J628">
        <f>IF(Yield!$AB$12&gt;Yield!$AB$11,BETAINV(H628,Yield!$AB$19,Yield!$AB$20,Yield!$AB$11,Yield!$AB$12),Yield!$AB$11)</f>
        <v>52.97608314581921</v>
      </c>
      <c r="K628">
        <f>IF(Costs!$AB$12&gt;Costs!$AB$11,BETAINV(H628,Costs!$AB$19,Costs!$AB$20,Costs!$AB$11,Costs!$AB$12),Costs!$AB$11)</f>
        <v>143.72577293248958</v>
      </c>
      <c r="L628">
        <f t="shared" si="37"/>
        <v>146.91892914112054</v>
      </c>
      <c r="M628">
        <f t="shared" si="38"/>
        <v>38.758929141120547</v>
      </c>
      <c r="N628">
        <f t="shared" si="39"/>
        <v>0.625</v>
      </c>
    </row>
    <row r="629" spans="7:14" x14ac:dyDescent="0.25">
      <c r="G629">
        <v>626</v>
      </c>
      <c r="H629">
        <f t="shared" si="36"/>
        <v>0.626</v>
      </c>
      <c r="I629">
        <f>IF(Price!$AB$12&gt;Price!$AB$11,BETAINV(H629,Price!$AB$19,Price!$AB$20,Price!$AB$11,Price!$AB$12),Price!$AB$11)</f>
        <v>5.487565737720991</v>
      </c>
      <c r="J629">
        <f>IF(Yield!$AB$12&gt;Yield!$AB$11,BETAINV(H629,Yield!$AB$19,Yield!$AB$20,Yield!$AB$11,Yield!$AB$12),Yield!$AB$11)</f>
        <v>52.994046090119618</v>
      </c>
      <c r="K629">
        <f>IF(Costs!$AB$12&gt;Costs!$AB$11,BETAINV(H629,Costs!$AB$19,Costs!$AB$20,Costs!$AB$11,Costs!$AB$12),Costs!$AB$11)</f>
        <v>143.73083907792071</v>
      </c>
      <c r="L629">
        <f t="shared" si="37"/>
        <v>147.07747254942674</v>
      </c>
      <c r="M629">
        <f t="shared" si="38"/>
        <v>38.917472549426748</v>
      </c>
      <c r="N629">
        <f t="shared" si="39"/>
        <v>0.626</v>
      </c>
    </row>
    <row r="630" spans="7:14" x14ac:dyDescent="0.25">
      <c r="G630">
        <v>627</v>
      </c>
      <c r="H630">
        <f t="shared" si="36"/>
        <v>0.627</v>
      </c>
      <c r="I630">
        <f>IF(Price!$AB$12&gt;Price!$AB$11,BETAINV(H630,Price!$AB$19,Price!$AB$20,Price!$AB$11,Price!$AB$12),Price!$AB$11)</f>
        <v>5.4887935787768543</v>
      </c>
      <c r="J630">
        <f>IF(Yield!$AB$12&gt;Yield!$AB$11,BETAINV(H630,Yield!$AB$19,Yield!$AB$20,Yield!$AB$11,Yield!$AB$12),Yield!$AB$11)</f>
        <v>53.011997368129734</v>
      </c>
      <c r="K630">
        <f>IF(Costs!$AB$12&gt;Costs!$AB$11,BETAINV(H630,Costs!$AB$19,Costs!$AB$20,Costs!$AB$11,Costs!$AB$12),Costs!$AB$11)</f>
        <v>143.73591130636882</v>
      </c>
      <c r="L630">
        <f t="shared" si="37"/>
        <v>147.23599944595716</v>
      </c>
      <c r="M630">
        <f t="shared" si="38"/>
        <v>39.075999445957166</v>
      </c>
      <c r="N630">
        <f t="shared" si="39"/>
        <v>0.627</v>
      </c>
    </row>
    <row r="631" spans="7:14" x14ac:dyDescent="0.25">
      <c r="G631">
        <v>628</v>
      </c>
      <c r="H631">
        <f t="shared" si="36"/>
        <v>0.628</v>
      </c>
      <c r="I631">
        <f>IF(Price!$AB$12&gt;Price!$AB$11,BETAINV(H631,Price!$AB$19,Price!$AB$20,Price!$AB$11,Price!$AB$12),Price!$AB$11)</f>
        <v>5.4900216056007221</v>
      </c>
      <c r="J631">
        <f>IF(Yield!$AB$12&gt;Yield!$AB$11,BETAINV(H631,Yield!$AB$19,Yield!$AB$20,Yield!$AB$11,Yield!$AB$12),Yield!$AB$11)</f>
        <v>53.02993704846407</v>
      </c>
      <c r="K631">
        <f>IF(Costs!$AB$12&gt;Costs!$AB$11,BETAINV(H631,Costs!$AB$19,Costs!$AB$20,Costs!$AB$11,Costs!$AB$12),Costs!$AB$11)</f>
        <v>143.74098965683012</v>
      </c>
      <c r="L631">
        <f t="shared" si="37"/>
        <v>147.39451048288382</v>
      </c>
      <c r="M631">
        <f t="shared" si="38"/>
        <v>39.23451048288382</v>
      </c>
      <c r="N631">
        <f t="shared" si="39"/>
        <v>0.628</v>
      </c>
    </row>
    <row r="632" spans="7:14" x14ac:dyDescent="0.25">
      <c r="G632">
        <v>629</v>
      </c>
      <c r="H632">
        <f t="shared" si="36"/>
        <v>0.629</v>
      </c>
      <c r="I632">
        <f>IF(Price!$AB$12&gt;Price!$AB$11,BETAINV(H632,Price!$AB$19,Price!$AB$20,Price!$AB$11,Price!$AB$12),Price!$AB$11)</f>
        <v>5.4912498247713231</v>
      </c>
      <c r="J632">
        <f>IF(Yield!$AB$12&gt;Yield!$AB$11,BETAINV(H632,Yield!$AB$19,Yield!$AB$20,Yield!$AB$11,Yield!$AB$12),Yield!$AB$11)</f>
        <v>53.047865199662198</v>
      </c>
      <c r="K632">
        <f>IF(Costs!$AB$12&gt;Costs!$AB$11,BETAINV(H632,Costs!$AB$19,Costs!$AB$20,Costs!$AB$11,Costs!$AB$12),Costs!$AB$11)</f>
        <v>143.74607416854661</v>
      </c>
      <c r="L632">
        <f t="shared" si="37"/>
        <v>147.5530063135912</v>
      </c>
      <c r="M632">
        <f t="shared" si="38"/>
        <v>39.393006313591201</v>
      </c>
      <c r="N632">
        <f t="shared" si="39"/>
        <v>0.629</v>
      </c>
    </row>
    <row r="633" spans="7:14" x14ac:dyDescent="0.25">
      <c r="G633">
        <v>630</v>
      </c>
      <c r="H633">
        <f t="shared" si="36"/>
        <v>0.63</v>
      </c>
      <c r="I633">
        <f>IF(Price!$AB$12&gt;Price!$AB$11,BETAINV(H633,Price!$AB$19,Price!$AB$20,Price!$AB$11,Price!$AB$12),Price!$AB$11)</f>
        <v>5.4924782428879961</v>
      </c>
      <c r="J633">
        <f>IF(Yield!$AB$12&gt;Yield!$AB$11,BETAINV(H633,Yield!$AB$19,Yield!$AB$20,Yield!$AB$11,Yield!$AB$12),Yield!$AB$11)</f>
        <v>53.065781890191133</v>
      </c>
      <c r="K633">
        <f>IF(Costs!$AB$12&gt;Costs!$AB$11,BETAINV(H633,Costs!$AB$19,Costs!$AB$20,Costs!$AB$11,Costs!$AB$12),Costs!$AB$11)</f>
        <v>143.75116488100889</v>
      </c>
      <c r="L633">
        <f t="shared" si="37"/>
        <v>147.71148759270574</v>
      </c>
      <c r="M633">
        <f t="shared" si="38"/>
        <v>39.55148759270574</v>
      </c>
      <c r="N633">
        <f t="shared" si="39"/>
        <v>0.63</v>
      </c>
    </row>
    <row r="634" spans="7:14" x14ac:dyDescent="0.25">
      <c r="G634">
        <v>631</v>
      </c>
      <c r="H634">
        <f t="shared" si="36"/>
        <v>0.63100000000000001</v>
      </c>
      <c r="I634">
        <f>IF(Price!$AB$12&gt;Price!$AB$11,BETAINV(H634,Price!$AB$19,Price!$AB$20,Price!$AB$11,Price!$AB$12),Price!$AB$11)</f>
        <v>5.4937068665710491</v>
      </c>
      <c r="J634">
        <f>IF(Yield!$AB$12&gt;Yield!$AB$11,BETAINV(H634,Yield!$AB$19,Yield!$AB$20,Yield!$AB$11,Yield!$AB$12),Yield!$AB$11)</f>
        <v>53.083687188447854</v>
      </c>
      <c r="K634">
        <f>IF(Costs!$AB$12&gt;Costs!$AB$11,BETAINV(H634,Costs!$AB$19,Costs!$AB$20,Costs!$AB$11,Costs!$AB$12),Costs!$AB$11)</f>
        <v>143.75626183395883</v>
      </c>
      <c r="L634">
        <f t="shared" si="37"/>
        <v>147.86995497612679</v>
      </c>
      <c r="M634">
        <f t="shared" si="38"/>
        <v>39.709954976126795</v>
      </c>
      <c r="N634">
        <f t="shared" si="39"/>
        <v>0.63100000000000001</v>
      </c>
    </row>
    <row r="635" spans="7:14" x14ac:dyDescent="0.25">
      <c r="G635">
        <v>632</v>
      </c>
      <c r="H635">
        <f t="shared" si="36"/>
        <v>0.63200000000000001</v>
      </c>
      <c r="I635">
        <f>IF(Price!$AB$12&gt;Price!$AB$11,BETAINV(H635,Price!$AB$19,Price!$AB$20,Price!$AB$11,Price!$AB$12),Price!$AB$11)</f>
        <v>5.4949357024621133</v>
      </c>
      <c r="J635">
        <f>IF(Yield!$AB$12&gt;Yield!$AB$11,BETAINV(H635,Yield!$AB$19,Yield!$AB$20,Yield!$AB$11,Yield!$AB$12),Yield!$AB$11)</f>
        <v>53.10158116276174</v>
      </c>
      <c r="K635">
        <f>IF(Costs!$AB$12&gt;Costs!$AB$11,BETAINV(H635,Costs!$AB$19,Costs!$AB$20,Costs!$AB$11,Costs!$AB$12),Costs!$AB$11)</f>
        <v>143.76136506739249</v>
      </c>
      <c r="L635">
        <f t="shared" si="37"/>
        <v>148.0284091210566</v>
      </c>
      <c r="M635">
        <f t="shared" si="38"/>
        <v>39.868409121056601</v>
      </c>
      <c r="N635">
        <f t="shared" si="39"/>
        <v>0.63200000000000001</v>
      </c>
    </row>
    <row r="636" spans="7:14" x14ac:dyDescent="0.25">
      <c r="G636">
        <v>633</v>
      </c>
      <c r="H636">
        <f t="shared" si="36"/>
        <v>0.63300000000000001</v>
      </c>
      <c r="I636">
        <f>IF(Price!$AB$12&gt;Price!$AB$11,BETAINV(H636,Price!$AB$19,Price!$AB$20,Price!$AB$11,Price!$AB$12),Price!$AB$11)</f>
        <v>5.4961647572245056</v>
      </c>
      <c r="J636">
        <f>IF(Yield!$AB$12&gt;Yield!$AB$11,BETAINV(H636,Yield!$AB$19,Yield!$AB$20,Yield!$AB$11,Yield!$AB$12),Yield!$AB$11)</f>
        <v>53.119463881397031</v>
      </c>
      <c r="K636">
        <f>IF(Costs!$AB$12&gt;Costs!$AB$11,BETAINV(H636,Costs!$AB$19,Costs!$AB$20,Costs!$AB$11,Costs!$AB$12),Costs!$AB$11)</f>
        <v>143.76647462156276</v>
      </c>
      <c r="L636">
        <f t="shared" si="37"/>
        <v>148.18685068603165</v>
      </c>
      <c r="M636">
        <f t="shared" si="38"/>
        <v>40.026850686031651</v>
      </c>
      <c r="N636">
        <f t="shared" si="39"/>
        <v>0.63300000000000001</v>
      </c>
    </row>
    <row r="637" spans="7:14" x14ac:dyDescent="0.25">
      <c r="G637">
        <v>634</v>
      </c>
      <c r="H637">
        <f t="shared" si="36"/>
        <v>0.63400000000000001</v>
      </c>
      <c r="I637">
        <f>IF(Price!$AB$12&gt;Price!$AB$11,BETAINV(H637,Price!$AB$19,Price!$AB$20,Price!$AB$11,Price!$AB$12),Price!$AB$11)</f>
        <v>5.497394037543593</v>
      </c>
      <c r="J637">
        <f>IF(Yield!$AB$12&gt;Yield!$AB$11,BETAINV(H637,Yield!$AB$19,Yield!$AB$20,Yield!$AB$11,Yield!$AB$12),Yield!$AB$11)</f>
        <v>53.137335412555331</v>
      </c>
      <c r="K637">
        <f>IF(Costs!$AB$12&gt;Costs!$AB$11,BETAINV(H637,Costs!$AB$19,Costs!$AB$20,Costs!$AB$11,Costs!$AB$12),Costs!$AB$11)</f>
        <v>143.77159053698244</v>
      </c>
      <c r="L637">
        <f t="shared" si="37"/>
        <v>148.34528033095324</v>
      </c>
      <c r="M637">
        <f t="shared" si="38"/>
        <v>40.185280330953248</v>
      </c>
      <c r="N637">
        <f t="shared" si="39"/>
        <v>0.63400000000000001</v>
      </c>
    </row>
    <row r="638" spans="7:14" x14ac:dyDescent="0.25">
      <c r="G638">
        <v>635</v>
      </c>
      <c r="H638">
        <f t="shared" si="36"/>
        <v>0.63500000000000001</v>
      </c>
      <c r="I638">
        <f>IF(Price!$AB$12&gt;Price!$AB$11,BETAINV(H638,Price!$AB$19,Price!$AB$20,Price!$AB$11,Price!$AB$12),Price!$AB$11)</f>
        <v>5.4986235501271592</v>
      </c>
      <c r="J638">
        <f>IF(Yield!$AB$12&gt;Yield!$AB$11,BETAINV(H638,Yield!$AB$19,Yield!$AB$20,Yield!$AB$11,Yield!$AB$12),Yield!$AB$11)</f>
        <v>53.155195824378097</v>
      </c>
      <c r="K638">
        <f>IF(Costs!$AB$12&gt;Costs!$AB$11,BETAINV(H638,Costs!$AB$19,Costs!$AB$20,Costs!$AB$11,Costs!$AB$12),Costs!$AB$11)</f>
        <v>143.77671285442699</v>
      </c>
      <c r="L638">
        <f t="shared" si="37"/>
        <v>148.50369871711928</v>
      </c>
      <c r="M638">
        <f t="shared" si="38"/>
        <v>40.343698717119281</v>
      </c>
      <c r="N638">
        <f t="shared" si="39"/>
        <v>0.63500000000000001</v>
      </c>
    </row>
    <row r="639" spans="7:14" x14ac:dyDescent="0.25">
      <c r="G639">
        <v>636</v>
      </c>
      <c r="H639">
        <f t="shared" si="36"/>
        <v>0.63600000000000001</v>
      </c>
      <c r="I639">
        <f>IF(Price!$AB$12&gt;Price!$AB$11,BETAINV(H639,Price!$AB$19,Price!$AB$20,Price!$AB$11,Price!$AB$12),Price!$AB$11)</f>
        <v>5.4998533017057767</v>
      </c>
      <c r="J639">
        <f>IF(Yield!$AB$12&gt;Yield!$AB$11,BETAINV(H639,Yield!$AB$19,Yield!$AB$20,Yield!$AB$11,Yield!$AB$12),Yield!$AB$11)</f>
        <v>53.173045184949075</v>
      </c>
      <c r="K639">
        <f>IF(Costs!$AB$12&gt;Costs!$AB$11,BETAINV(H639,Costs!$AB$19,Costs!$AB$20,Costs!$AB$11,Costs!$AB$12),Costs!$AB$11)</f>
        <v>143.78184161493749</v>
      </c>
      <c r="L639">
        <f t="shared" si="37"/>
        <v>148.66210650725515</v>
      </c>
      <c r="M639">
        <f t="shared" si="38"/>
        <v>40.502106507255149</v>
      </c>
      <c r="N639">
        <f t="shared" si="39"/>
        <v>0.63600000000000001</v>
      </c>
    </row>
    <row r="640" spans="7:14" x14ac:dyDescent="0.25">
      <c r="G640">
        <v>637</v>
      </c>
      <c r="H640">
        <f t="shared" si="36"/>
        <v>0.63700000000000001</v>
      </c>
      <c r="I640">
        <f>IF(Price!$AB$12&gt;Price!$AB$11,BETAINV(H640,Price!$AB$19,Price!$AB$20,Price!$AB$11,Price!$AB$12),Price!$AB$11)</f>
        <v>5.5010832990331835</v>
      </c>
      <c r="J640">
        <f>IF(Yield!$AB$12&gt;Yield!$AB$11,BETAINV(H640,Yield!$AB$19,Yield!$AB$20,Yield!$AB$11,Yield!$AB$12),Yield!$AB$11)</f>
        <v>53.190883562296847</v>
      </c>
      <c r="K640">
        <f>IF(Costs!$AB$12&gt;Costs!$AB$11,BETAINV(H640,Costs!$AB$19,Costs!$AB$20,Costs!$AB$11,Costs!$AB$12),Costs!$AB$11)</f>
        <v>143.78697685982368</v>
      </c>
      <c r="L640">
        <f t="shared" si="37"/>
        <v>148.82050436554621</v>
      </c>
      <c r="M640">
        <f t="shared" si="38"/>
        <v>40.660504365546217</v>
      </c>
      <c r="N640">
        <f t="shared" si="39"/>
        <v>0.63700000000000001</v>
      </c>
    </row>
    <row r="641" spans="7:14" x14ac:dyDescent="0.25">
      <c r="G641">
        <v>638</v>
      </c>
      <c r="H641">
        <f t="shared" si="36"/>
        <v>0.63800000000000001</v>
      </c>
      <c r="I641">
        <f>IF(Price!$AB$12&gt;Price!$AB$11,BETAINV(H641,Price!$AB$19,Price!$AB$20,Price!$AB$11,Price!$AB$12),Price!$AB$11)</f>
        <v>5.5023135488866561</v>
      </c>
      <c r="J641">
        <f>IF(Yield!$AB$12&gt;Yield!$AB$11,BETAINV(H641,Yield!$AB$19,Yield!$AB$20,Yield!$AB$11,Yield!$AB$12),Yield!$AB$11)</f>
        <v>53.20871102439731</v>
      </c>
      <c r="K641">
        <f>IF(Costs!$AB$12&gt;Costs!$AB$11,BETAINV(H641,Costs!$AB$19,Costs!$AB$20,Costs!$AB$11,Costs!$AB$12),Costs!$AB$11)</f>
        <v>143.79211863066695</v>
      </c>
      <c r="L641">
        <f t="shared" si="37"/>
        <v>148.97889295766913</v>
      </c>
      <c r="M641">
        <f t="shared" si="38"/>
        <v>40.818892957669135</v>
      </c>
      <c r="N641">
        <f t="shared" si="39"/>
        <v>0.63800000000000001</v>
      </c>
    </row>
    <row r="642" spans="7:14" x14ac:dyDescent="0.25">
      <c r="G642">
        <v>639</v>
      </c>
      <c r="H642">
        <f t="shared" si="36"/>
        <v>0.63900000000000001</v>
      </c>
      <c r="I642">
        <f>IF(Price!$AB$12&gt;Price!$AB$11,BETAINV(H642,Price!$AB$19,Price!$AB$20,Price!$AB$11,Price!$AB$12),Price!$AB$11)</f>
        <v>5.5035440580673978</v>
      </c>
      <c r="J642">
        <f>IF(Yield!$AB$12&gt;Yield!$AB$11,BETAINV(H642,Yield!$AB$19,Yield!$AB$20,Yield!$AB$11,Yield!$AB$12),Yield!$AB$11)</f>
        <v>53.226527639176226</v>
      </c>
      <c r="K642">
        <f>IF(Costs!$AB$12&gt;Costs!$AB$11,BETAINV(H642,Costs!$AB$19,Costs!$AB$20,Costs!$AB$11,Costs!$AB$12),Costs!$AB$11)</f>
        <v>143.79726696932329</v>
      </c>
      <c r="L642">
        <f t="shared" si="37"/>
        <v>149.13727295082515</v>
      </c>
      <c r="M642">
        <f t="shared" si="38"/>
        <v>40.977272950825153</v>
      </c>
      <c r="N642">
        <f t="shared" si="39"/>
        <v>0.63900000000000001</v>
      </c>
    </row>
    <row r="643" spans="7:14" x14ac:dyDescent="0.25">
      <c r="G643">
        <v>640</v>
      </c>
      <c r="H643">
        <f t="shared" si="36"/>
        <v>0.64</v>
      </c>
      <c r="I643">
        <f>IF(Price!$AB$12&gt;Price!$AB$11,BETAINV(H643,Price!$AB$19,Price!$AB$20,Price!$AB$11,Price!$AB$12),Price!$AB$11)</f>
        <v>5.5047748334009201</v>
      </c>
      <c r="J643">
        <f>IF(Yield!$AB$12&gt;Yield!$AB$11,BETAINV(H643,Yield!$AB$19,Yield!$AB$20,Yield!$AB$11,Yield!$AB$12),Yield!$AB$11)</f>
        <v>53.244333474511649</v>
      </c>
      <c r="K643">
        <f>IF(Costs!$AB$12&gt;Costs!$AB$11,BETAINV(H643,Costs!$AB$19,Costs!$AB$20,Costs!$AB$11,Costs!$AB$12),Costs!$AB$11)</f>
        <v>143.80242191792655</v>
      </c>
      <c r="L643">
        <f t="shared" si="37"/>
        <v>149.29564501377132</v>
      </c>
      <c r="M643">
        <f t="shared" si="38"/>
        <v>41.135645013771324</v>
      </c>
      <c r="N643">
        <f t="shared" si="39"/>
        <v>0.64</v>
      </c>
    </row>
    <row r="644" spans="7:14" x14ac:dyDescent="0.25">
      <c r="G644">
        <v>641</v>
      </c>
      <c r="H644">
        <f t="shared" ref="H644:H707" si="40">G644/1000</f>
        <v>0.64100000000000001</v>
      </c>
      <c r="I644">
        <f>IF(Price!$AB$12&gt;Price!$AB$11,BETAINV(H644,Price!$AB$19,Price!$AB$20,Price!$AB$11,Price!$AB$12),Price!$AB$11)</f>
        <v>5.5060058817374369</v>
      </c>
      <c r="J644">
        <f>IF(Yield!$AB$12&gt;Yield!$AB$11,BETAINV(H644,Yield!$AB$19,Yield!$AB$20,Yield!$AB$11,Yield!$AB$12),Yield!$AB$11)</f>
        <v>53.262128598236551</v>
      </c>
      <c r="K644">
        <f>IF(Costs!$AB$12&gt;Costs!$AB$11,BETAINV(H644,Costs!$AB$19,Costs!$AB$20,Costs!$AB$11,Costs!$AB$12),Costs!$AB$11)</f>
        <v>143.80758351889142</v>
      </c>
      <c r="L644">
        <f t="shared" ref="L644:L707" si="41">I644*J644-K644</f>
        <v>149.45400981685475</v>
      </c>
      <c r="M644">
        <f t="shared" ref="M644:M707" si="42">L644-$E$32-$E$35</f>
        <v>41.294009816854754</v>
      </c>
      <c r="N644">
        <f t="shared" ref="N644:N707" si="43">H644</f>
        <v>0.64100000000000001</v>
      </c>
    </row>
    <row r="645" spans="7:14" x14ac:dyDescent="0.25">
      <c r="G645">
        <v>642</v>
      </c>
      <c r="H645">
        <f t="shared" si="40"/>
        <v>0.64200000000000002</v>
      </c>
      <c r="I645">
        <f>IF(Price!$AB$12&gt;Price!$AB$11,BETAINV(H645,Price!$AB$19,Price!$AB$20,Price!$AB$11,Price!$AB$12),Price!$AB$11)</f>
        <v>5.507237209952252</v>
      </c>
      <c r="J645">
        <f>IF(Yield!$AB$12&gt;Yield!$AB$11,BETAINV(H645,Yield!$AB$19,Yield!$AB$20,Yield!$AB$11,Yield!$AB$12),Yield!$AB$11)</f>
        <v>53.279913078141298</v>
      </c>
      <c r="K645">
        <f>IF(Costs!$AB$12&gt;Costs!$AB$11,BETAINV(H645,Costs!$AB$19,Costs!$AB$20,Costs!$AB$11,Costs!$AB$12),Costs!$AB$11)</f>
        <v>143.81275181491665</v>
      </c>
      <c r="L645">
        <f t="shared" si="41"/>
        <v>149.61236803204471</v>
      </c>
      <c r="M645">
        <f t="shared" si="42"/>
        <v>41.452368032044717</v>
      </c>
      <c r="N645">
        <f t="shared" si="43"/>
        <v>0.64200000000000002</v>
      </c>
    </row>
    <row r="646" spans="7:14" x14ac:dyDescent="0.25">
      <c r="G646">
        <v>643</v>
      </c>
      <c r="H646">
        <f t="shared" si="40"/>
        <v>0.64300000000000002</v>
      </c>
      <c r="I646">
        <f>IF(Price!$AB$12&gt;Price!$AB$11,BETAINV(H646,Price!$AB$19,Price!$AB$20,Price!$AB$11,Price!$AB$12),Price!$AB$11)</f>
        <v>5.5084688249461626</v>
      </c>
      <c r="J646">
        <f>IF(Yield!$AB$12&gt;Yield!$AB$11,BETAINV(H646,Yield!$AB$19,Yield!$AB$20,Yield!$AB$11,Yield!$AB$12),Yield!$AB$11)</f>
        <v>53.297686981976192</v>
      </c>
      <c r="K646">
        <f>IF(Costs!$AB$12&gt;Costs!$AB$11,BETAINV(H646,Costs!$AB$19,Costs!$AB$20,Costs!$AB$11,Costs!$AB$12),Costs!$AB$11)</f>
        <v>143.81792684898826</v>
      </c>
      <c r="L646">
        <f t="shared" si="41"/>
        <v>149.77072033296653</v>
      </c>
      <c r="M646">
        <f t="shared" si="42"/>
        <v>41.610720332966537</v>
      </c>
      <c r="N646">
        <f t="shared" si="43"/>
        <v>0.64300000000000002</v>
      </c>
    </row>
    <row r="647" spans="7:14" x14ac:dyDescent="0.25">
      <c r="G647">
        <v>644</v>
      </c>
      <c r="H647">
        <f t="shared" si="40"/>
        <v>0.64400000000000002</v>
      </c>
      <c r="I647">
        <f>IF(Price!$AB$12&gt;Price!$AB$11,BETAINV(H647,Price!$AB$19,Price!$AB$20,Price!$AB$11,Price!$AB$12),Price!$AB$11)</f>
        <v>5.5097007336458574</v>
      </c>
      <c r="J647">
        <f>IF(Yield!$AB$12&gt;Yield!$AB$11,BETAINV(H647,Yield!$AB$19,Yield!$AB$20,Yield!$AB$11,Yield!$AB$12),Yield!$AB$11)</f>
        <v>53.315450377454063</v>
      </c>
      <c r="K647">
        <f>IF(Costs!$AB$12&gt;Costs!$AB$11,BETAINV(H647,Costs!$AB$19,Costs!$AB$20,Costs!$AB$11,Costs!$AB$12),Costs!$AB$11)</f>
        <v>143.8231086643828</v>
      </c>
      <c r="L647">
        <f t="shared" si="41"/>
        <v>149.92906739493515</v>
      </c>
      <c r="M647">
        <f t="shared" si="42"/>
        <v>41.769067394935149</v>
      </c>
      <c r="N647">
        <f t="shared" si="43"/>
        <v>0.64400000000000002</v>
      </c>
    </row>
    <row r="648" spans="7:14" x14ac:dyDescent="0.25">
      <c r="G648">
        <v>645</v>
      </c>
      <c r="H648">
        <f t="shared" si="40"/>
        <v>0.64500000000000002</v>
      </c>
      <c r="I648">
        <f>IF(Price!$AB$12&gt;Price!$AB$11,BETAINV(H648,Price!$AB$19,Price!$AB$20,Price!$AB$11,Price!$AB$12),Price!$AB$11)</f>
        <v>5.5109329430043239</v>
      </c>
      <c r="J648">
        <f>IF(Yield!$AB$12&gt;Yield!$AB$11,BETAINV(H648,Yield!$AB$19,Yield!$AB$20,Yield!$AB$11,Yield!$AB$12),Yield!$AB$11)</f>
        <v>53.333203332252786</v>
      </c>
      <c r="K648">
        <f>IF(Costs!$AB$12&gt;Costs!$AB$11,BETAINV(H648,Costs!$AB$19,Costs!$AB$20,Costs!$AB$11,Costs!$AB$12),Costs!$AB$11)</f>
        <v>143.82829730467063</v>
      </c>
      <c r="L648">
        <f t="shared" si="41"/>
        <v>150.08740989498921</v>
      </c>
      <c r="M648">
        <f t="shared" si="42"/>
        <v>41.927409894989211</v>
      </c>
      <c r="N648">
        <f t="shared" si="43"/>
        <v>0.64500000000000002</v>
      </c>
    </row>
    <row r="649" spans="7:14" x14ac:dyDescent="0.25">
      <c r="G649">
        <v>646</v>
      </c>
      <c r="H649">
        <f t="shared" si="40"/>
        <v>0.64600000000000002</v>
      </c>
      <c r="I649">
        <f>IF(Price!$AB$12&gt;Price!$AB$11,BETAINV(H649,Price!$AB$19,Price!$AB$20,Price!$AB$11,Price!$AB$12),Price!$AB$11)</f>
        <v>5.512165460001258</v>
      </c>
      <c r="J649">
        <f>IF(Yield!$AB$12&gt;Yield!$AB$11,BETAINV(H649,Yield!$AB$19,Yield!$AB$20,Yield!$AB$11,Yield!$AB$12),Yield!$AB$11)</f>
        <v>53.350945914017849</v>
      </c>
      <c r="K649">
        <f>IF(Costs!$AB$12&gt;Costs!$AB$11,BETAINV(H649,Costs!$AB$19,Costs!$AB$20,Costs!$AB$11,Costs!$AB$12),Costs!$AB$11)</f>
        <v>143.83349281371923</v>
      </c>
      <c r="L649">
        <f t="shared" si="41"/>
        <v>150.2457485119252</v>
      </c>
      <c r="M649">
        <f t="shared" si="42"/>
        <v>42.085748511925203</v>
      </c>
      <c r="N649">
        <f t="shared" si="43"/>
        <v>0.64600000000000002</v>
      </c>
    </row>
    <row r="650" spans="7:14" x14ac:dyDescent="0.25">
      <c r="G650">
        <v>647</v>
      </c>
      <c r="H650">
        <f t="shared" si="40"/>
        <v>0.64700000000000002</v>
      </c>
      <c r="I650">
        <f>IF(Price!$AB$12&gt;Price!$AB$11,BETAINV(H650,Price!$AB$19,Price!$AB$20,Price!$AB$11,Price!$AB$12),Price!$AB$11)</f>
        <v>5.5133982916434752</v>
      </c>
      <c r="J650">
        <f>IF(Yield!$AB$12&gt;Yield!$AB$11,BETAINV(H650,Yield!$AB$19,Yield!$AB$20,Yield!$AB$11,Yield!$AB$12),Yield!$AB$11)</f>
        <v>53.368678190364975</v>
      </c>
      <c r="K650">
        <f>IF(Costs!$AB$12&gt;Costs!$AB$11,BETAINV(H650,Costs!$AB$19,Costs!$AB$20,Costs!$AB$11,Costs!$AB$12),Costs!$AB$11)</f>
        <v>143.83869523569658</v>
      </c>
      <c r="L650">
        <f t="shared" si="41"/>
        <v>150.40408392633205</v>
      </c>
      <c r="M650">
        <f t="shared" si="42"/>
        <v>42.244083926332053</v>
      </c>
      <c r="N650">
        <f t="shared" si="43"/>
        <v>0.64700000000000002</v>
      </c>
    </row>
    <row r="651" spans="7:14" x14ac:dyDescent="0.25">
      <c r="G651">
        <v>648</v>
      </c>
      <c r="H651">
        <f t="shared" si="40"/>
        <v>0.64800000000000002</v>
      </c>
      <c r="I651">
        <f>IF(Price!$AB$12&gt;Price!$AB$11,BETAINV(H651,Price!$AB$19,Price!$AB$20,Price!$AB$11,Price!$AB$12),Price!$AB$11)</f>
        <v>5.5146314449653362</v>
      </c>
      <c r="J651">
        <f>IF(Yield!$AB$12&gt;Yield!$AB$11,BETAINV(H651,Yield!$AB$19,Yield!$AB$20,Yield!$AB$11,Yield!$AB$12),Yield!$AB$11)</f>
        <v>53.386400228882678</v>
      </c>
      <c r="K651">
        <f>IF(Costs!$AB$12&gt;Costs!$AB$11,BETAINV(H651,Costs!$AB$19,Costs!$AB$20,Costs!$AB$11,Costs!$AB$12),Costs!$AB$11)</f>
        <v>143.84390461507465</v>
      </c>
      <c r="L651">
        <f t="shared" si="41"/>
        <v>150.5624168206264</v>
      </c>
      <c r="M651">
        <f t="shared" si="42"/>
        <v>42.402416820626399</v>
      </c>
      <c r="N651">
        <f t="shared" si="43"/>
        <v>0.64800000000000002</v>
      </c>
    </row>
    <row r="652" spans="7:14" x14ac:dyDescent="0.25">
      <c r="G652">
        <v>649</v>
      </c>
      <c r="H652">
        <f t="shared" si="40"/>
        <v>0.64900000000000002</v>
      </c>
      <c r="I652">
        <f>IF(Price!$AB$12&gt;Price!$AB$11,BETAINV(H652,Price!$AB$19,Price!$AB$20,Price!$AB$11,Price!$AB$12),Price!$AB$11)</f>
        <v>5.5158649270291633</v>
      </c>
      <c r="J652">
        <f>IF(Yield!$AB$12&gt;Yield!$AB$11,BETAINV(H652,Yield!$AB$19,Yield!$AB$20,Yield!$AB$11,Yield!$AB$12),Yield!$AB$11)</f>
        <v>53.404112097134863</v>
      </c>
      <c r="K652">
        <f>IF(Costs!$AB$12&gt;Costs!$AB$11,BETAINV(H652,Costs!$AB$19,Costs!$AB$20,Costs!$AB$11,Costs!$AB$12),Costs!$AB$11)</f>
        <v>143.84912099663271</v>
      </c>
      <c r="L652">
        <f t="shared" si="41"/>
        <v>150.72074787908733</v>
      </c>
      <c r="M652">
        <f t="shared" si="42"/>
        <v>42.56074787908733</v>
      </c>
      <c r="N652">
        <f t="shared" si="43"/>
        <v>0.64900000000000002</v>
      </c>
    </row>
    <row r="653" spans="7:14" x14ac:dyDescent="0.25">
      <c r="G653">
        <v>650</v>
      </c>
      <c r="H653">
        <f t="shared" si="40"/>
        <v>0.65</v>
      </c>
      <c r="I653">
        <f>IF(Price!$AB$12&gt;Price!$AB$11,BETAINV(H653,Price!$AB$19,Price!$AB$20,Price!$AB$11,Price!$AB$12),Price!$AB$11)</f>
        <v>5.5170987449256703</v>
      </c>
      <c r="J653">
        <f>IF(Yield!$AB$12&gt;Yield!$AB$11,BETAINV(H653,Yield!$AB$19,Yield!$AB$20,Yield!$AB$11,Yield!$AB$12),Yield!$AB$11)</f>
        <v>53.421813862663441</v>
      </c>
      <c r="K653">
        <f>IF(Costs!$AB$12&gt;Costs!$AB$11,BETAINV(H653,Costs!$AB$19,Costs!$AB$20,Costs!$AB$11,Costs!$AB$12),Costs!$AB$11)</f>
        <v>143.85434442546105</v>
      </c>
      <c r="L653">
        <f t="shared" si="41"/>
        <v>150.87907778789221</v>
      </c>
      <c r="M653">
        <f t="shared" si="42"/>
        <v>42.719077787892218</v>
      </c>
      <c r="N653">
        <f t="shared" si="43"/>
        <v>0.65</v>
      </c>
    </row>
    <row r="654" spans="7:14" x14ac:dyDescent="0.25">
      <c r="G654">
        <v>651</v>
      </c>
      <c r="H654">
        <f t="shared" si="40"/>
        <v>0.65100000000000002</v>
      </c>
      <c r="I654">
        <f>IF(Price!$AB$12&gt;Price!$AB$11,BETAINV(H654,Price!$AB$19,Price!$AB$20,Price!$AB$11,Price!$AB$12),Price!$AB$11)</f>
        <v>5.5183329057743942</v>
      </c>
      <c r="J654">
        <f>IF(Yield!$AB$12&gt;Yield!$AB$11,BETAINV(H654,Yield!$AB$19,Yield!$AB$20,Yield!$AB$11,Yield!$AB$12),Yield!$AB$11)</f>
        <v>53.439505592990976</v>
      </c>
      <c r="K654">
        <f>IF(Costs!$AB$12&gt;Costs!$AB$11,BETAINV(H654,Costs!$AB$19,Costs!$AB$20,Costs!$AB$11,Costs!$AB$12),Costs!$AB$11)</f>
        <v>143.85957494696433</v>
      </c>
      <c r="L654">
        <f t="shared" si="41"/>
        <v>151.03740723515253</v>
      </c>
      <c r="M654">
        <f t="shared" si="42"/>
        <v>42.877407235152532</v>
      </c>
      <c r="N654">
        <f t="shared" si="43"/>
        <v>0.65100000000000002</v>
      </c>
    </row>
    <row r="655" spans="7:14" x14ac:dyDescent="0.25">
      <c r="G655">
        <v>652</v>
      </c>
      <c r="H655">
        <f t="shared" si="40"/>
        <v>0.65200000000000002</v>
      </c>
      <c r="I655">
        <f>IF(Price!$AB$12&gt;Price!$AB$11,BETAINV(H655,Price!$AB$19,Price!$AB$20,Price!$AB$11,Price!$AB$12),Price!$AB$11)</f>
        <v>5.5195674167241329</v>
      </c>
      <c r="J655">
        <f>IF(Yield!$AB$12&gt;Yield!$AB$11,BETAINV(H655,Yield!$AB$19,Yield!$AB$20,Yield!$AB$11,Yield!$AB$12),Yield!$AB$11)</f>
        <v>53.457187355623255</v>
      </c>
      <c r="K655">
        <f>IF(Costs!$AB$12&gt;Costs!$AB$11,BETAINV(H655,Costs!$AB$19,Costs!$AB$20,Costs!$AB$11,Costs!$AB$12),Costs!$AB$11)</f>
        <v>143.86481260686531</v>
      </c>
      <c r="L655">
        <f t="shared" si="41"/>
        <v>151.19573691095013</v>
      </c>
      <c r="M655">
        <f t="shared" si="42"/>
        <v>43.035736910950135</v>
      </c>
      <c r="N655">
        <f t="shared" si="43"/>
        <v>0.65200000000000002</v>
      </c>
    </row>
    <row r="656" spans="7:14" x14ac:dyDescent="0.25">
      <c r="G656">
        <v>653</v>
      </c>
      <c r="H656">
        <f t="shared" si="40"/>
        <v>0.65300000000000002</v>
      </c>
      <c r="I656">
        <f>IF(Price!$AB$12&gt;Price!$AB$11,BETAINV(H656,Price!$AB$19,Price!$AB$20,Price!$AB$11,Price!$AB$12),Price!$AB$11)</f>
        <v>5.5208022849533869</v>
      </c>
      <c r="J656">
        <f>IF(Yield!$AB$12&gt;Yield!$AB$11,BETAINV(H656,Yield!$AB$19,Yield!$AB$20,Yield!$AB$11,Yield!$AB$12),Yield!$AB$11)</f>
        <v>53.474859218052025</v>
      </c>
      <c r="K656">
        <f>IF(Costs!$AB$12&gt;Costs!$AB$11,BETAINV(H656,Costs!$AB$19,Costs!$AB$20,Costs!$AB$11,Costs!$AB$12),Costs!$AB$11)</f>
        <v>143.87005745120851</v>
      </c>
      <c r="L656">
        <f t="shared" si="41"/>
        <v>151.3540675073738</v>
      </c>
      <c r="M656">
        <f t="shared" si="42"/>
        <v>43.194067507373802</v>
      </c>
      <c r="N656">
        <f t="shared" si="43"/>
        <v>0.65300000000000002</v>
      </c>
    </row>
    <row r="657" spans="7:14" x14ac:dyDescent="0.25">
      <c r="G657">
        <v>654</v>
      </c>
      <c r="H657">
        <f t="shared" si="40"/>
        <v>0.65400000000000003</v>
      </c>
      <c r="I657">
        <f>IF(Price!$AB$12&gt;Price!$AB$11,BETAINV(H657,Price!$AB$19,Price!$AB$20,Price!$AB$11,Price!$AB$12),Price!$AB$11)</f>
        <v>5.5220375176708005</v>
      </c>
      <c r="J657">
        <f>IF(Yield!$AB$12&gt;Yield!$AB$11,BETAINV(H657,Yield!$AB$19,Yield!$AB$20,Yield!$AB$11,Yield!$AB$12),Yield!$AB$11)</f>
        <v>53.492521247757566</v>
      </c>
      <c r="K657">
        <f>IF(Costs!$AB$12&gt;Costs!$AB$11,BETAINV(H657,Costs!$AB$19,Costs!$AB$20,Costs!$AB$11,Costs!$AB$12),Costs!$AB$11)</f>
        <v>143.87530952636376</v>
      </c>
      <c r="L657">
        <f t="shared" si="41"/>
        <v>151.51239971855597</v>
      </c>
      <c r="M657">
        <f t="shared" si="42"/>
        <v>43.352399718555972</v>
      </c>
      <c r="N657">
        <f t="shared" si="43"/>
        <v>0.65400000000000003</v>
      </c>
    </row>
    <row r="658" spans="7:14" x14ac:dyDescent="0.25">
      <c r="G658">
        <v>655</v>
      </c>
      <c r="H658">
        <f t="shared" si="40"/>
        <v>0.65500000000000003</v>
      </c>
      <c r="I658">
        <f>IF(Price!$AB$12&gt;Price!$AB$11,BETAINV(H658,Price!$AB$19,Price!$AB$20,Price!$AB$11,Price!$AB$12),Price!$AB$11)</f>
        <v>5.5232731221156222</v>
      </c>
      <c r="J658">
        <f>IF(Yield!$AB$12&gt;Yield!$AB$11,BETAINV(H658,Yield!$AB$19,Yield!$AB$20,Yield!$AB$11,Yield!$AB$12),Yield!$AB$11)</f>
        <v>53.510173512211409</v>
      </c>
      <c r="K658">
        <f>IF(Costs!$AB$12&gt;Costs!$AB$11,BETAINV(H658,Costs!$AB$19,Costs!$AB$20,Costs!$AB$11,Costs!$AB$12),Costs!$AB$11)</f>
        <v>143.88056887903011</v>
      </c>
      <c r="L658">
        <f t="shared" si="41"/>
        <v>151.67073424071046</v>
      </c>
      <c r="M658">
        <f t="shared" si="42"/>
        <v>43.510734240710462</v>
      </c>
      <c r="N658">
        <f t="shared" si="43"/>
        <v>0.65500000000000003</v>
      </c>
    </row>
    <row r="659" spans="7:14" x14ac:dyDescent="0.25">
      <c r="G659">
        <v>656</v>
      </c>
      <c r="H659">
        <f t="shared" si="40"/>
        <v>0.65600000000000003</v>
      </c>
      <c r="I659">
        <f>IF(Price!$AB$12&gt;Price!$AB$11,BETAINV(H659,Price!$AB$19,Price!$AB$20,Price!$AB$11,Price!$AB$12),Price!$AB$11)</f>
        <v>5.5245091055581526</v>
      </c>
      <c r="J659">
        <f>IF(Yield!$AB$12&gt;Yield!$AB$11,BETAINV(H659,Yield!$AB$19,Yield!$AB$20,Yield!$AB$11,Yield!$AB$12),Yield!$AB$11)</f>
        <v>53.527816078879006</v>
      </c>
      <c r="K659">
        <f>IF(Costs!$AB$12&gt;Costs!$AB$11,BETAINV(H659,Costs!$AB$19,Costs!$AB$20,Costs!$AB$11,Costs!$AB$12),Costs!$AB$11)</f>
        <v>143.88583555623961</v>
      </c>
      <c r="L659">
        <f t="shared" si="41"/>
        <v>151.82907177216953</v>
      </c>
      <c r="M659">
        <f t="shared" si="42"/>
        <v>43.669071772169531</v>
      </c>
      <c r="N659">
        <f t="shared" si="43"/>
        <v>0.65600000000000003</v>
      </c>
    </row>
    <row r="660" spans="7:14" x14ac:dyDescent="0.25">
      <c r="G660">
        <v>657</v>
      </c>
      <c r="H660">
        <f t="shared" si="40"/>
        <v>0.65700000000000003</v>
      </c>
      <c r="I660">
        <f>IF(Price!$AB$12&gt;Price!$AB$11,BETAINV(H660,Price!$AB$19,Price!$AB$20,Price!$AB$11,Price!$AB$12),Price!$AB$11)</f>
        <v>5.5257454753002087</v>
      </c>
      <c r="J660">
        <f>IF(Yield!$AB$12&gt;Yield!$AB$11,BETAINV(H660,Yield!$AB$19,Yield!$AB$20,Yield!$AB$11,Yield!$AB$12),Yield!$AB$11)</f>
        <v>53.545449015222431</v>
      </c>
      <c r="K660">
        <f>IF(Costs!$AB$12&gt;Costs!$AB$11,BETAINV(H660,Costs!$AB$19,Costs!$AB$20,Costs!$AB$11,Costs!$AB$12),Costs!$AB$11)</f>
        <v>143.89110960536104</v>
      </c>
      <c r="L660">
        <f t="shared" si="41"/>
        <v>151.9874130134223</v>
      </c>
      <c r="M660">
        <f t="shared" si="42"/>
        <v>43.827413013422301</v>
      </c>
      <c r="N660">
        <f t="shared" si="43"/>
        <v>0.65700000000000003</v>
      </c>
    </row>
    <row r="661" spans="7:14" x14ac:dyDescent="0.25">
      <c r="G661">
        <v>658</v>
      </c>
      <c r="H661">
        <f t="shared" si="40"/>
        <v>0.65800000000000003</v>
      </c>
      <c r="I661">
        <f>IF(Price!$AB$12&gt;Price!$AB$11,BETAINV(H661,Price!$AB$19,Price!$AB$20,Price!$AB$11,Price!$AB$12),Price!$AB$11)</f>
        <v>5.5269822386755925</v>
      </c>
      <c r="J661">
        <f>IF(Yield!$AB$12&gt;Yield!$AB$11,BETAINV(H661,Yield!$AB$19,Yield!$AB$20,Yield!$AB$11,Yield!$AB$12),Yield!$AB$11)</f>
        <v>53.563072388703091</v>
      </c>
      <c r="K661">
        <f>IF(Costs!$AB$12&gt;Costs!$AB$11,BETAINV(H661,Costs!$AB$19,Costs!$AB$20,Costs!$AB$11,Costs!$AB$12),Costs!$AB$11)</f>
        <v>143.89639107410395</v>
      </c>
      <c r="L661">
        <f t="shared" si="41"/>
        <v>152.1457586671531</v>
      </c>
      <c r="M661">
        <f t="shared" si="42"/>
        <v>43.985758667153107</v>
      </c>
      <c r="N661">
        <f t="shared" si="43"/>
        <v>0.65800000000000003</v>
      </c>
    </row>
    <row r="662" spans="7:14" x14ac:dyDescent="0.25">
      <c r="G662">
        <v>659</v>
      </c>
      <c r="H662">
        <f t="shared" si="40"/>
        <v>0.65900000000000003</v>
      </c>
      <c r="I662">
        <f>IF(Price!$AB$12&gt;Price!$AB$11,BETAINV(H662,Price!$AB$19,Price!$AB$20,Price!$AB$11,Price!$AB$12),Price!$AB$11)</f>
        <v>5.52821940305056</v>
      </c>
      <c r="J662">
        <f>IF(Yield!$AB$12&gt;Yield!$AB$11,BETAINV(H662,Yield!$AB$19,Yield!$AB$20,Yield!$AB$11,Yield!$AB$12),Yield!$AB$11)</f>
        <v>53.58068626678444</v>
      </c>
      <c r="K662">
        <f>IF(Costs!$AB$12&gt;Costs!$AB$11,BETAINV(H662,Costs!$AB$19,Costs!$AB$20,Costs!$AB$11,Costs!$AB$12),Costs!$AB$11)</f>
        <v>143.90168001052248</v>
      </c>
      <c r="L662">
        <f t="shared" si="41"/>
        <v>152.30410943827994</v>
      </c>
      <c r="M662">
        <f t="shared" si="42"/>
        <v>44.144109438279941</v>
      </c>
      <c r="N662">
        <f t="shared" si="43"/>
        <v>0.65900000000000003</v>
      </c>
    </row>
    <row r="663" spans="7:14" x14ac:dyDescent="0.25">
      <c r="G663">
        <v>660</v>
      </c>
      <c r="H663">
        <f t="shared" si="40"/>
        <v>0.66</v>
      </c>
      <c r="I663">
        <f>IF(Price!$AB$12&gt;Price!$AB$11,BETAINV(H663,Price!$AB$19,Price!$AB$20,Price!$AB$11,Price!$AB$12),Price!$AB$11)</f>
        <v>5.5294569758243002</v>
      </c>
      <c r="J663">
        <f>IF(Yield!$AB$12&gt;Yield!$AB$11,BETAINV(H663,Yield!$AB$19,Yield!$AB$20,Yield!$AB$11,Yield!$AB$12),Yield!$AB$11)</f>
        <v>53.598290716934748</v>
      </c>
      <c r="K663">
        <f>IF(Costs!$AB$12&gt;Costs!$AB$11,BETAINV(H663,Costs!$AB$19,Costs!$AB$20,Costs!$AB$11,Costs!$AB$12),Costs!$AB$11)</f>
        <v>143.90697646301956</v>
      </c>
      <c r="L663">
        <f t="shared" si="41"/>
        <v>152.4624660339941</v>
      </c>
      <c r="M663">
        <f t="shared" si="42"/>
        <v>44.302466033994108</v>
      </c>
      <c r="N663">
        <f t="shared" si="43"/>
        <v>0.66</v>
      </c>
    </row>
    <row r="664" spans="7:14" x14ac:dyDescent="0.25">
      <c r="G664">
        <v>661</v>
      </c>
      <c r="H664">
        <f t="shared" si="40"/>
        <v>0.66100000000000003</v>
      </c>
      <c r="I664">
        <f>IF(Price!$AB$12&gt;Price!$AB$11,BETAINV(H664,Price!$AB$19,Price!$AB$20,Price!$AB$11,Price!$AB$12),Price!$AB$11)</f>
        <v>5.530694964429415</v>
      </c>
      <c r="J664">
        <f>IF(Yield!$AB$12&gt;Yield!$AB$11,BETAINV(H664,Yield!$AB$19,Yield!$AB$20,Yield!$AB$11,Yield!$AB$12),Yield!$AB$11)</f>
        <v>53.615885806629812</v>
      </c>
      <c r="K664">
        <f>IF(Costs!$AB$12&gt;Costs!$AB$11,BETAINV(H664,Costs!$AB$19,Costs!$AB$20,Costs!$AB$11,Costs!$AB$12),Costs!$AB$11)</f>
        <v>143.91228048035074</v>
      </c>
      <c r="L664">
        <f t="shared" si="41"/>
        <v>152.6208291637993</v>
      </c>
      <c r="M664">
        <f t="shared" si="42"/>
        <v>44.460829163799303</v>
      </c>
      <c r="N664">
        <f t="shared" si="43"/>
        <v>0.66100000000000003</v>
      </c>
    </row>
    <row r="665" spans="7:14" x14ac:dyDescent="0.25">
      <c r="G665">
        <v>662</v>
      </c>
      <c r="H665">
        <f t="shared" si="40"/>
        <v>0.66200000000000003</v>
      </c>
      <c r="I665">
        <f>IF(Price!$AB$12&gt;Price!$AB$11,BETAINV(H665,Price!$AB$19,Price!$AB$20,Price!$AB$11,Price!$AB$12),Price!$AB$11)</f>
        <v>5.531933376332411</v>
      </c>
      <c r="J665">
        <f>IF(Yield!$AB$12&gt;Yield!$AB$11,BETAINV(H665,Yield!$AB$19,Yield!$AB$20,Yield!$AB$11,Yield!$AB$12),Yield!$AB$11)</f>
        <v>53.633471603355773</v>
      </c>
      <c r="K665">
        <f>IF(Costs!$AB$12&gt;Costs!$AB$11,BETAINV(H665,Costs!$AB$19,Costs!$AB$20,Costs!$AB$11,Costs!$AB$12),Costs!$AB$11)</f>
        <v>143.91759211162847</v>
      </c>
      <c r="L665">
        <f t="shared" si="41"/>
        <v>152.77919953955191</v>
      </c>
      <c r="M665">
        <f t="shared" si="42"/>
        <v>44.619199539551914</v>
      </c>
      <c r="N665">
        <f t="shared" si="43"/>
        <v>0.66200000000000003</v>
      </c>
    </row>
    <row r="666" spans="7:14" x14ac:dyDescent="0.25">
      <c r="G666">
        <v>663</v>
      </c>
      <c r="H666">
        <f t="shared" si="40"/>
        <v>0.66300000000000003</v>
      </c>
      <c r="I666">
        <f>IF(Price!$AB$12&gt;Price!$AB$11,BETAINV(H666,Price!$AB$19,Price!$AB$20,Price!$AB$11,Price!$AB$12),Price!$AB$11)</f>
        <v>5.5331722190341921</v>
      </c>
      <c r="J666">
        <f>IF(Yield!$AB$12&gt;Yield!$AB$11,BETAINV(H666,Yield!$AB$19,Yield!$AB$20,Yield!$AB$11,Yield!$AB$12),Yield!$AB$11)</f>
        <v>53.651048174611873</v>
      </c>
      <c r="K666">
        <f>IF(Costs!$AB$12&gt;Costs!$AB$11,BETAINV(H666,Costs!$AB$19,Costs!$AB$20,Costs!$AB$11,Costs!$AB$12),Costs!$AB$11)</f>
        <v>143.92291140632619</v>
      </c>
      <c r="L666">
        <f t="shared" si="41"/>
        <v>152.93757787550135</v>
      </c>
      <c r="M666">
        <f t="shared" si="42"/>
        <v>44.77757787550135</v>
      </c>
      <c r="N666">
        <f t="shared" si="43"/>
        <v>0.66300000000000003</v>
      </c>
    </row>
    <row r="667" spans="7:14" x14ac:dyDescent="0.25">
      <c r="G667">
        <v>664</v>
      </c>
      <c r="H667">
        <f t="shared" si="40"/>
        <v>0.66400000000000003</v>
      </c>
      <c r="I667">
        <f>IF(Price!$AB$12&gt;Price!$AB$11,BETAINV(H667,Price!$AB$19,Price!$AB$20,Price!$AB$11,Price!$AB$12),Price!$AB$11)</f>
        <v>5.5344115000705569</v>
      </c>
      <c r="J667">
        <f>IF(Yield!$AB$12&gt;Yield!$AB$11,BETAINV(H667,Yield!$AB$19,Yield!$AB$20,Yield!$AB$11,Yield!$AB$12),Yield!$AB$11)</f>
        <v>53.668615587913251</v>
      </c>
      <c r="K667">
        <f>IF(Costs!$AB$12&gt;Costs!$AB$11,BETAINV(H667,Costs!$AB$19,Costs!$AB$20,Costs!$AB$11,Costs!$AB$12),Costs!$AB$11)</f>
        <v>143.92823841428267</v>
      </c>
      <c r="L667">
        <f t="shared" si="41"/>
        <v>153.09596488833037</v>
      </c>
      <c r="M667">
        <f t="shared" si="42"/>
        <v>44.935964888330375</v>
      </c>
      <c r="N667">
        <f t="shared" si="43"/>
        <v>0.66400000000000003</v>
      </c>
    </row>
    <row r="668" spans="7:14" x14ac:dyDescent="0.25">
      <c r="G668">
        <v>665</v>
      </c>
      <c r="H668">
        <f t="shared" si="40"/>
        <v>0.66500000000000004</v>
      </c>
      <c r="I668">
        <f>IF(Price!$AB$12&gt;Price!$AB$11,BETAINV(H668,Price!$AB$19,Price!$AB$20,Price!$AB$11,Price!$AB$12),Price!$AB$11)</f>
        <v>5.5356512270127078</v>
      </c>
      <c r="J668">
        <f>IF(Yield!$AB$12&gt;Yield!$AB$11,BETAINV(H668,Yield!$AB$19,Yield!$AB$20,Yield!$AB$11,Yield!$AB$12),Yield!$AB$11)</f>
        <v>53.686173910793812</v>
      </c>
      <c r="K668">
        <f>IF(Costs!$AB$12&gt;Costs!$AB$11,BETAINV(H668,Costs!$AB$19,Costs!$AB$20,Costs!$AB$11,Costs!$AB$12),Costs!$AB$11)</f>
        <v>143.93357318570619</v>
      </c>
      <c r="L668">
        <f t="shared" si="41"/>
        <v>153.25436129719722</v>
      </c>
      <c r="M668">
        <f t="shared" si="42"/>
        <v>45.094361297197224</v>
      </c>
      <c r="N668">
        <f t="shared" si="43"/>
        <v>0.66500000000000004</v>
      </c>
    </row>
    <row r="669" spans="7:14" x14ac:dyDescent="0.25">
      <c r="G669">
        <v>666</v>
      </c>
      <c r="H669">
        <f t="shared" si="40"/>
        <v>0.66600000000000004</v>
      </c>
      <c r="I669">
        <f>IF(Price!$AB$12&gt;Price!$AB$11,BETAINV(H669,Price!$AB$19,Price!$AB$20,Price!$AB$11,Price!$AB$12),Price!$AB$11)</f>
        <v>5.5368914074677615</v>
      </c>
      <c r="J669">
        <f>IF(Yield!$AB$12&gt;Yield!$AB$11,BETAINV(H669,Yield!$AB$19,Yield!$AB$20,Yield!$AB$11,Yield!$AB$12),Yield!$AB$11)</f>
        <v>53.703723210809002</v>
      </c>
      <c r="K669">
        <f>IF(Costs!$AB$12&gt;Costs!$AB$11,BETAINV(H669,Costs!$AB$19,Costs!$AB$20,Costs!$AB$11,Costs!$AB$12),Costs!$AB$11)</f>
        <v>143.93891577117887</v>
      </c>
      <c r="L669">
        <f t="shared" si="41"/>
        <v>153.41276782377651</v>
      </c>
      <c r="M669">
        <f t="shared" si="42"/>
        <v>45.252767823776509</v>
      </c>
      <c r="N669">
        <f t="shared" si="43"/>
        <v>0.66600000000000004</v>
      </c>
    </row>
    <row r="670" spans="7:14" x14ac:dyDescent="0.25">
      <c r="G670">
        <v>667</v>
      </c>
      <c r="H670">
        <f t="shared" si="40"/>
        <v>0.66700000000000004</v>
      </c>
      <c r="I670">
        <f>IF(Price!$AB$12&gt;Price!$AB$11,BETAINV(H670,Price!$AB$19,Price!$AB$20,Price!$AB$11,Price!$AB$12),Price!$AB$11)</f>
        <v>5.5381320490792634</v>
      </c>
      <c r="J670">
        <f>IF(Yield!$AB$12&gt;Yield!$AB$11,BETAINV(H670,Yield!$AB$19,Yield!$AB$20,Yield!$AB$11,Yield!$AB$12),Yield!$AB$11)</f>
        <v>53.721263555538691</v>
      </c>
      <c r="K670">
        <f>IF(Costs!$AB$12&gt;Costs!$AB$11,BETAINV(H670,Costs!$AB$19,Costs!$AB$20,Costs!$AB$11,Costs!$AB$12),Costs!$AB$11)</f>
        <v>143.94426622166122</v>
      </c>
      <c r="L670">
        <f t="shared" si="41"/>
        <v>153.57118519230141</v>
      </c>
      <c r="M670">
        <f t="shared" si="42"/>
        <v>45.411185192301417</v>
      </c>
      <c r="N670">
        <f t="shared" si="43"/>
        <v>0.66700000000000004</v>
      </c>
    </row>
    <row r="671" spans="7:14" x14ac:dyDescent="0.25">
      <c r="G671">
        <v>668</v>
      </c>
      <c r="H671">
        <f t="shared" si="40"/>
        <v>0.66800000000000004</v>
      </c>
      <c r="I671">
        <f>IF(Price!$AB$12&gt;Price!$AB$11,BETAINV(H671,Price!$AB$19,Price!$AB$20,Price!$AB$11,Price!$AB$12),Price!$AB$11)</f>
        <v>5.5393731595277176</v>
      </c>
      <c r="J671">
        <f>IF(Yield!$AB$12&gt;Yield!$AB$11,BETAINV(H671,Yield!$AB$19,Yield!$AB$20,Yield!$AB$11,Yield!$AB$12),Yield!$AB$11)</f>
        <v>53.73879501259006</v>
      </c>
      <c r="K671">
        <f>IF(Costs!$AB$12&gt;Costs!$AB$11,BETAINV(H671,Costs!$AB$19,Costs!$AB$20,Costs!$AB$11,Costs!$AB$12),Costs!$AB$11)</f>
        <v>143.9496245884965</v>
      </c>
      <c r="L671">
        <f t="shared" si="41"/>
        <v>153.72961412960686</v>
      </c>
      <c r="M671">
        <f t="shared" si="42"/>
        <v>45.569614129606862</v>
      </c>
      <c r="N671">
        <f t="shared" si="43"/>
        <v>0.66800000000000004</v>
      </c>
    </row>
    <row r="672" spans="7:14" x14ac:dyDescent="0.25">
      <c r="G672">
        <v>669</v>
      </c>
      <c r="H672">
        <f t="shared" si="40"/>
        <v>0.66900000000000004</v>
      </c>
      <c r="I672">
        <f>IF(Price!$AB$12&gt;Price!$AB$11,BETAINV(H672,Price!$AB$19,Price!$AB$20,Price!$AB$11,Price!$AB$12),Price!$AB$11)</f>
        <v>5.5406147465311122</v>
      </c>
      <c r="J672">
        <f>IF(Yield!$AB$12&gt;Yield!$AB$11,BETAINV(H672,Yield!$AB$19,Yield!$AB$20,Yield!$AB$11,Yield!$AB$12),Yield!$AB$11)</f>
        <v>53.756317649600469</v>
      </c>
      <c r="K672">
        <f>IF(Costs!$AB$12&gt;Costs!$AB$11,BETAINV(H672,Costs!$AB$19,Costs!$AB$20,Costs!$AB$11,Costs!$AB$12),Costs!$AB$11)</f>
        <v>143.95499092341529</v>
      </c>
      <c r="L672">
        <f t="shared" si="41"/>
        <v>153.88805536517177</v>
      </c>
      <c r="M672">
        <f t="shared" si="42"/>
        <v>45.72805536517177</v>
      </c>
      <c r="N672">
        <f t="shared" si="43"/>
        <v>0.66900000000000004</v>
      </c>
    </row>
    <row r="673" spans="7:14" x14ac:dyDescent="0.25">
      <c r="G673">
        <v>670</v>
      </c>
      <c r="H673">
        <f t="shared" si="40"/>
        <v>0.67</v>
      </c>
      <c r="I673">
        <f>IF(Price!$AB$12&gt;Price!$AB$11,BETAINV(H673,Price!$AB$19,Price!$AB$20,Price!$AB$11,Price!$AB$12),Price!$AB$11)</f>
        <v>5.5418568178454581</v>
      </c>
      <c r="J673">
        <f>IF(Yield!$AB$12&gt;Yield!$AB$11,BETAINV(H673,Yield!$AB$19,Yield!$AB$20,Yield!$AB$11,Yield!$AB$12),Yield!$AB$11)</f>
        <v>53.773831534240365</v>
      </c>
      <c r="K673">
        <f>IF(Costs!$AB$12&gt;Costs!$AB$11,BETAINV(H673,Costs!$AB$19,Costs!$AB$20,Costs!$AB$11,Costs!$AB$12),Costs!$AB$11)</f>
        <v>143.96036527854002</v>
      </c>
      <c r="L673">
        <f t="shared" si="41"/>
        <v>154.04650963116305</v>
      </c>
      <c r="M673">
        <f t="shared" si="42"/>
        <v>45.886509631163051</v>
      </c>
      <c r="N673">
        <f t="shared" si="43"/>
        <v>0.67</v>
      </c>
    </row>
    <row r="674" spans="7:14" x14ac:dyDescent="0.25">
      <c r="G674">
        <v>671</v>
      </c>
      <c r="H674">
        <f t="shared" si="40"/>
        <v>0.67100000000000004</v>
      </c>
      <c r="I674">
        <f>IF(Price!$AB$12&gt;Price!$AB$11,BETAINV(H674,Price!$AB$19,Price!$AB$20,Price!$AB$11,Price!$AB$12),Price!$AB$11)</f>
        <v>5.543099381265332</v>
      </c>
      <c r="J674">
        <f>IF(Yield!$AB$12&gt;Yield!$AB$11,BETAINV(H674,Yield!$AB$19,Yield!$AB$20,Yield!$AB$11,Yield!$AB$12),Yield!$AB$11)</f>
        <v>53.791336734216237</v>
      </c>
      <c r="K674">
        <f>IF(Costs!$AB$12&gt;Costs!$AB$11,BETAINV(H674,Costs!$AB$19,Costs!$AB$20,Costs!$AB$11,Costs!$AB$12),Costs!$AB$11)</f>
        <v>143.96574770638981</v>
      </c>
      <c r="L674">
        <f t="shared" si="41"/>
        <v>154.20497766247937</v>
      </c>
      <c r="M674">
        <f t="shared" si="42"/>
        <v>46.044977662479369</v>
      </c>
      <c r="N674">
        <f t="shared" si="43"/>
        <v>0.67100000000000004</v>
      </c>
    </row>
    <row r="675" spans="7:14" x14ac:dyDescent="0.25">
      <c r="G675">
        <v>672</v>
      </c>
      <c r="H675">
        <f t="shared" si="40"/>
        <v>0.67200000000000004</v>
      </c>
      <c r="I675">
        <f>IF(Price!$AB$12&gt;Price!$AB$11,BETAINV(H675,Price!$AB$19,Price!$AB$20,Price!$AB$11,Price!$AB$12),Price!$AB$11)</f>
        <v>5.5443424446244247</v>
      </c>
      <c r="J675">
        <f>IF(Yield!$AB$12&gt;Yield!$AB$11,BETAINV(H675,Yield!$AB$19,Yield!$AB$20,Yield!$AB$11,Yield!$AB$12),Yield!$AB$11)</f>
        <v>53.808833317273525</v>
      </c>
      <c r="K675">
        <f>IF(Costs!$AB$12&gt;Costs!$AB$11,BETAINV(H675,Costs!$AB$19,Costs!$AB$20,Costs!$AB$11,Costs!$AB$12),Costs!$AB$11)</f>
        <v>143.97113825988495</v>
      </c>
      <c r="L675">
        <f t="shared" si="41"/>
        <v>154.36346019679556</v>
      </c>
      <c r="M675">
        <f t="shared" si="42"/>
        <v>46.203460196795561</v>
      </c>
      <c r="N675">
        <f t="shared" si="43"/>
        <v>0.67200000000000004</v>
      </c>
    </row>
    <row r="676" spans="7:14" x14ac:dyDescent="0.25">
      <c r="G676">
        <v>673</v>
      </c>
      <c r="H676">
        <f t="shared" si="40"/>
        <v>0.67300000000000004</v>
      </c>
      <c r="I676">
        <f>IF(Price!$AB$12&gt;Price!$AB$11,BETAINV(H676,Price!$AB$19,Price!$AB$20,Price!$AB$11,Price!$AB$12),Price!$AB$11)</f>
        <v>5.5455860157960997</v>
      </c>
      <c r="J676">
        <f>IF(Yield!$AB$12&gt;Yield!$AB$11,BETAINV(H676,Yield!$AB$19,Yield!$AB$20,Yield!$AB$11,Yield!$AB$12),Yield!$AB$11)</f>
        <v>53.826321351199667</v>
      </c>
      <c r="K676">
        <f>IF(Costs!$AB$12&gt;Costs!$AB$11,BETAINV(H676,Costs!$AB$19,Costs!$AB$20,Costs!$AB$11,Costs!$AB$12),Costs!$AB$11)</f>
        <v>143.97653699235198</v>
      </c>
      <c r="L676">
        <f t="shared" si="41"/>
        <v>154.52195797460789</v>
      </c>
      <c r="M676">
        <f t="shared" si="42"/>
        <v>46.36195797460789</v>
      </c>
      <c r="N676">
        <f t="shared" si="43"/>
        <v>0.67300000000000004</v>
      </c>
    </row>
    <row r="677" spans="7:14" x14ac:dyDescent="0.25">
      <c r="G677">
        <v>674</v>
      </c>
      <c r="H677">
        <f t="shared" si="40"/>
        <v>0.67400000000000004</v>
      </c>
      <c r="I677">
        <f>IF(Price!$AB$12&gt;Price!$AB$11,BETAINV(H677,Price!$AB$19,Price!$AB$20,Price!$AB$11,Price!$AB$12),Price!$AB$11)</f>
        <v>5.5468301026939573</v>
      </c>
      <c r="J677">
        <f>IF(Yield!$AB$12&gt;Yield!$AB$11,BETAINV(H677,Yield!$AB$19,Yield!$AB$20,Yield!$AB$11,Yield!$AB$12),Yield!$AB$11)</f>
        <v>53.84380090382696</v>
      </c>
      <c r="K677">
        <f>IF(Costs!$AB$12&gt;Costs!$AB$11,BETAINV(H677,Costs!$AB$19,Costs!$AB$20,Costs!$AB$11,Costs!$AB$12),Costs!$AB$11)</f>
        <v>143.98194395752824</v>
      </c>
      <c r="L677">
        <f t="shared" si="41"/>
        <v>154.68047173927926</v>
      </c>
      <c r="M677">
        <f t="shared" si="42"/>
        <v>46.520471739279259</v>
      </c>
      <c r="N677">
        <f t="shared" si="43"/>
        <v>0.67400000000000004</v>
      </c>
    </row>
    <row r="678" spans="7:14" x14ac:dyDescent="0.25">
      <c r="G678">
        <v>675</v>
      </c>
      <c r="H678">
        <f t="shared" si="40"/>
        <v>0.67500000000000004</v>
      </c>
      <c r="I678">
        <f>IF(Price!$AB$12&gt;Price!$AB$11,BETAINV(H678,Price!$AB$19,Price!$AB$20,Price!$AB$11,Price!$AB$12),Price!$AB$11)</f>
        <v>5.5480747132724035</v>
      </c>
      <c r="J678">
        <f>IF(Yield!$AB$12&gt;Yield!$AB$11,BETAINV(H678,Yield!$AB$19,Yield!$AB$20,Yield!$AB$11,Yield!$AB$12),Yield!$AB$11)</f>
        <v>53.861272043035719</v>
      </c>
      <c r="K678">
        <f>IF(Costs!$AB$12&gt;Costs!$AB$11,BETAINV(H678,Costs!$AB$19,Costs!$AB$20,Costs!$AB$11,Costs!$AB$12),Costs!$AB$11)</f>
        <v>143.98735920956713</v>
      </c>
      <c r="L678">
        <f t="shared" si="41"/>
        <v>154.83900223708517</v>
      </c>
      <c r="M678">
        <f t="shared" si="42"/>
        <v>46.679002237085172</v>
      </c>
      <c r="N678">
        <f t="shared" si="43"/>
        <v>0.67500000000000004</v>
      </c>
    </row>
    <row r="679" spans="7:14" x14ac:dyDescent="0.25">
      <c r="G679">
        <v>676</v>
      </c>
      <c r="H679">
        <f t="shared" si="40"/>
        <v>0.67600000000000005</v>
      </c>
      <c r="I679">
        <f>IF(Price!$AB$12&gt;Price!$AB$11,BETAINV(H679,Price!$AB$19,Price!$AB$20,Price!$AB$11,Price!$AB$12),Price!$AB$11)</f>
        <v>5.5493198555272283</v>
      </c>
      <c r="J679">
        <f>IF(Yield!$AB$12&gt;Yield!$AB$11,BETAINV(H679,Yield!$AB$19,Yield!$AB$20,Yield!$AB$11,Yield!$AB$12),Yield!$AB$11)</f>
        <v>53.878734836757197</v>
      </c>
      <c r="K679">
        <f>IF(Costs!$AB$12&gt;Costs!$AB$11,BETAINV(H679,Costs!$AB$19,Costs!$AB$20,Costs!$AB$11,Costs!$AB$12),Costs!$AB$11)</f>
        <v>143.99278280304281</v>
      </c>
      <c r="L679">
        <f t="shared" si="41"/>
        <v>154.99755021726048</v>
      </c>
      <c r="M679">
        <f t="shared" si="42"/>
        <v>46.837550217260485</v>
      </c>
      <c r="N679">
        <f t="shared" si="43"/>
        <v>0.67600000000000005</v>
      </c>
    </row>
    <row r="680" spans="7:14" x14ac:dyDescent="0.25">
      <c r="G680">
        <v>677</v>
      </c>
      <c r="H680">
        <f t="shared" si="40"/>
        <v>0.67700000000000005</v>
      </c>
      <c r="I680">
        <f>IF(Price!$AB$12&gt;Price!$AB$11,BETAINV(H680,Price!$AB$19,Price!$AB$20,Price!$AB$11,Price!$AB$12),Price!$AB$11)</f>
        <v>5.5505655374961904</v>
      </c>
      <c r="J680">
        <f>IF(Yield!$AB$12&gt;Yield!$AB$11,BETAINV(H680,Yield!$AB$19,Yield!$AB$20,Yield!$AB$11,Yield!$AB$12),Yield!$AB$11)</f>
        <v>53.89618935297672</v>
      </c>
      <c r="K680">
        <f>IF(Costs!$AB$12&gt;Costs!$AB$11,BETAINV(H680,Costs!$AB$19,Costs!$AB$20,Costs!$AB$11,Costs!$AB$12),Costs!$AB$11)</f>
        <v>143.99821479295557</v>
      </c>
      <c r="L680">
        <f t="shared" si="41"/>
        <v>155.1561164320461</v>
      </c>
      <c r="M680">
        <f t="shared" si="42"/>
        <v>46.996116432046108</v>
      </c>
      <c r="N680">
        <f t="shared" si="43"/>
        <v>0.67700000000000005</v>
      </c>
    </row>
    <row r="681" spans="7:14" x14ac:dyDescent="0.25">
      <c r="G681">
        <v>678</v>
      </c>
      <c r="H681">
        <f t="shared" si="40"/>
        <v>0.67800000000000005</v>
      </c>
      <c r="I681">
        <f>IF(Price!$AB$12&gt;Price!$AB$11,BETAINV(H681,Price!$AB$19,Price!$AB$20,Price!$AB$11,Price!$AB$12),Price!$AB$11)</f>
        <v>5.5518117672596112</v>
      </c>
      <c r="J681">
        <f>IF(Yield!$AB$12&gt;Yield!$AB$11,BETAINV(H681,Yield!$AB$19,Yield!$AB$20,Yield!$AB$11,Yield!$AB$12),Yield!$AB$11)</f>
        <v>53.913635659736698</v>
      </c>
      <c r="K681">
        <f>IF(Costs!$AB$12&gt;Costs!$AB$11,BETAINV(H681,Costs!$AB$19,Costs!$AB$20,Costs!$AB$11,Costs!$AB$12),Costs!$AB$11)</f>
        <v>144.00365523473667</v>
      </c>
      <c r="L681">
        <f t="shared" si="41"/>
        <v>155.31470163673694</v>
      </c>
      <c r="M681">
        <f t="shared" si="42"/>
        <v>47.154701636736945</v>
      </c>
      <c r="N681">
        <f t="shared" si="43"/>
        <v>0.67800000000000005</v>
      </c>
    </row>
    <row r="682" spans="7:14" x14ac:dyDescent="0.25">
      <c r="G682">
        <v>679</v>
      </c>
      <c r="H682">
        <f t="shared" si="40"/>
        <v>0.67900000000000005</v>
      </c>
      <c r="I682">
        <f>IF(Price!$AB$12&gt;Price!$AB$11,BETAINV(H682,Price!$AB$19,Price!$AB$20,Price!$AB$11,Price!$AB$12),Price!$AB$11)</f>
        <v>5.5530585529409757</v>
      </c>
      <c r="J682">
        <f>IF(Yield!$AB$12&gt;Yield!$AB$11,BETAINV(H682,Yield!$AB$19,Yield!$AB$20,Yield!$AB$11,Yield!$AB$12),Yield!$AB$11)</f>
        <v>53.931073825139798</v>
      </c>
      <c r="K682">
        <f>IF(Costs!$AB$12&gt;Costs!$AB$11,BETAINV(H682,Costs!$AB$19,Costs!$AB$20,Costs!$AB$11,Costs!$AB$12),Costs!$AB$11)</f>
        <v>144.00910418425389</v>
      </c>
      <c r="L682">
        <f t="shared" si="41"/>
        <v>155.47330658972987</v>
      </c>
      <c r="M682">
        <f t="shared" si="42"/>
        <v>47.313306589729876</v>
      </c>
      <c r="N682">
        <f t="shared" si="43"/>
        <v>0.67900000000000005</v>
      </c>
    </row>
    <row r="683" spans="7:14" x14ac:dyDescent="0.25">
      <c r="G683">
        <v>680</v>
      </c>
      <c r="H683">
        <f t="shared" si="40"/>
        <v>0.68</v>
      </c>
      <c r="I683">
        <f>IF(Price!$AB$12&gt;Price!$AB$11,BETAINV(H683,Price!$AB$19,Price!$AB$20,Price!$AB$11,Price!$AB$12),Price!$AB$11)</f>
        <v>5.5543059027075365</v>
      </c>
      <c r="J683">
        <f>IF(Yield!$AB$12&gt;Yield!$AB$11,BETAINV(H683,Yield!$AB$19,Yield!$AB$20,Yield!$AB$11,Yield!$AB$12),Yield!$AB$11)</f>
        <v>53.948503917352006</v>
      </c>
      <c r="K683">
        <f>IF(Costs!$AB$12&gt;Costs!$AB$11,BETAINV(H683,Costs!$AB$19,Costs!$AB$20,Costs!$AB$11,Costs!$AB$12),Costs!$AB$11)</f>
        <v>144.01456169781653</v>
      </c>
      <c r="L683">
        <f t="shared" si="41"/>
        <v>155.63193205257238</v>
      </c>
      <c r="M683">
        <f t="shared" si="42"/>
        <v>47.471932052572384</v>
      </c>
      <c r="N683">
        <f t="shared" si="43"/>
        <v>0.68</v>
      </c>
    </row>
    <row r="684" spans="7:14" x14ac:dyDescent="0.25">
      <c r="G684">
        <v>681</v>
      </c>
      <c r="H684">
        <f t="shared" si="40"/>
        <v>0.68100000000000005</v>
      </c>
      <c r="I684">
        <f>IF(Price!$AB$12&gt;Price!$AB$11,BETAINV(H684,Price!$AB$19,Price!$AB$20,Price!$AB$11,Price!$AB$12),Price!$AB$11)</f>
        <v>5.555553824770934</v>
      </c>
      <c r="J684">
        <f>IF(Yield!$AB$12&gt;Yield!$AB$11,BETAINV(H684,Yield!$AB$19,Yield!$AB$20,Yield!$AB$11,Yield!$AB$12),Yield!$AB$11)</f>
        <v>53.965926004605826</v>
      </c>
      <c r="K684">
        <f>IF(Costs!$AB$12&gt;Costs!$AB$11,BETAINV(H684,Costs!$AB$19,Costs!$AB$20,Costs!$AB$11,Costs!$AB$12),Costs!$AB$11)</f>
        <v>144.02002783218103</v>
      </c>
      <c r="L684">
        <f t="shared" si="41"/>
        <v>155.79057879001209</v>
      </c>
      <c r="M684">
        <f t="shared" si="42"/>
        <v>47.630578790012095</v>
      </c>
      <c r="N684">
        <f t="shared" si="43"/>
        <v>0.68100000000000005</v>
      </c>
    </row>
    <row r="685" spans="7:14" x14ac:dyDescent="0.25">
      <c r="G685">
        <v>682</v>
      </c>
      <c r="H685">
        <f t="shared" si="40"/>
        <v>0.68200000000000005</v>
      </c>
      <c r="I685">
        <f>IF(Price!$AB$12&gt;Price!$AB$11,BETAINV(H685,Price!$AB$19,Price!$AB$20,Price!$AB$11,Price!$AB$12),Price!$AB$11)</f>
        <v>5.5568023273878158</v>
      </c>
      <c r="J685">
        <f>IF(Yield!$AB$12&gt;Yield!$AB$11,BETAINV(H685,Yield!$AB$19,Yield!$AB$20,Yield!$AB$11,Yield!$AB$12),Yield!$AB$11)</f>
        <v>53.98334015520345</v>
      </c>
      <c r="K685">
        <f>IF(Costs!$AB$12&gt;Costs!$AB$11,BETAINV(H685,Costs!$AB$19,Costs!$AB$20,Costs!$AB$11,Costs!$AB$12),Costs!$AB$11)</f>
        <v>144.0255026445563</v>
      </c>
      <c r="L685">
        <f t="shared" si="41"/>
        <v>155.94924757004634</v>
      </c>
      <c r="M685">
        <f t="shared" si="42"/>
        <v>47.789247570046342</v>
      </c>
      <c r="N685">
        <f t="shared" si="43"/>
        <v>0.68200000000000005</v>
      </c>
    </row>
    <row r="686" spans="7:14" x14ac:dyDescent="0.25">
      <c r="G686">
        <v>683</v>
      </c>
      <c r="H686">
        <f t="shared" si="40"/>
        <v>0.68300000000000005</v>
      </c>
      <c r="I686">
        <f>IF(Price!$AB$12&gt;Price!$AB$11,BETAINV(H686,Price!$AB$19,Price!$AB$20,Price!$AB$11,Price!$AB$12),Price!$AB$11)</f>
        <v>5.5580514188604742</v>
      </c>
      <c r="J686">
        <f>IF(Yield!$AB$12&gt;Yield!$AB$11,BETAINV(H686,Yield!$AB$19,Yield!$AB$20,Yield!$AB$11,Yield!$AB$12),Yield!$AB$11)</f>
        <v>54.000746437519922</v>
      </c>
      <c r="K686">
        <f>IF(Costs!$AB$12&gt;Costs!$AB$11,BETAINV(H686,Costs!$AB$19,Costs!$AB$20,Costs!$AB$11,Costs!$AB$12),Costs!$AB$11)</f>
        <v>144.03098619260928</v>
      </c>
      <c r="L686">
        <f t="shared" si="41"/>
        <v>156.10793916397304</v>
      </c>
      <c r="M686">
        <f t="shared" si="42"/>
        <v>47.947939163973047</v>
      </c>
      <c r="N686">
        <f t="shared" si="43"/>
        <v>0.68300000000000005</v>
      </c>
    </row>
    <row r="687" spans="7:14" x14ac:dyDescent="0.25">
      <c r="G687">
        <v>684</v>
      </c>
      <c r="H687">
        <f t="shared" si="40"/>
        <v>0.68400000000000005</v>
      </c>
      <c r="I687">
        <f>IF(Price!$AB$12&gt;Price!$AB$11,BETAINV(H687,Price!$AB$19,Price!$AB$20,Price!$AB$11,Price!$AB$12),Price!$AB$11)</f>
        <v>5.5593011075374807</v>
      </c>
      <c r="J687">
        <f>IF(Yield!$AB$12&gt;Yield!$AB$11,BETAINV(H687,Yield!$AB$19,Yield!$AB$20,Yield!$AB$11,Yield!$AB$12),Yield!$AB$11)</f>
        <v>54.018144920006428</v>
      </c>
      <c r="K687">
        <f>IF(Costs!$AB$12&gt;Costs!$AB$11,BETAINV(H687,Costs!$AB$19,Costs!$AB$20,Costs!$AB$11,Costs!$AB$12),Costs!$AB$11)</f>
        <v>144.03647853447052</v>
      </c>
      <c r="L687">
        <f t="shared" si="41"/>
        <v>156.26665434644133</v>
      </c>
      <c r="M687">
        <f t="shared" si="42"/>
        <v>48.106654346441331</v>
      </c>
      <c r="N687">
        <f t="shared" si="43"/>
        <v>0.68400000000000005</v>
      </c>
    </row>
    <row r="688" spans="7:14" x14ac:dyDescent="0.25">
      <c r="G688">
        <v>685</v>
      </c>
      <c r="H688">
        <f t="shared" si="40"/>
        <v>0.68500000000000005</v>
      </c>
      <c r="I688">
        <f>IF(Price!$AB$12&gt;Price!$AB$11,BETAINV(H688,Price!$AB$19,Price!$AB$20,Price!$AB$11,Price!$AB$12),Price!$AB$11)</f>
        <v>5.5605514018143385</v>
      </c>
      <c r="J688">
        <f>IF(Yield!$AB$12&gt;Yield!$AB$11,BETAINV(H688,Yield!$AB$19,Yield!$AB$20,Yield!$AB$11,Yield!$AB$12),Yield!$AB$11)</f>
        <v>54.035535671193486</v>
      </c>
      <c r="K688">
        <f>IF(Costs!$AB$12&gt;Costs!$AB$11,BETAINV(H688,Costs!$AB$19,Costs!$AB$20,Costs!$AB$11,Costs!$AB$12),Costs!$AB$11)</f>
        <v>144.04197972874005</v>
      </c>
      <c r="L688">
        <f t="shared" si="41"/>
        <v>156.42539389550359</v>
      </c>
      <c r="M688">
        <f t="shared" si="42"/>
        <v>48.265393895503593</v>
      </c>
      <c r="N688">
        <f t="shared" si="43"/>
        <v>0.68500000000000005</v>
      </c>
    </row>
    <row r="689" spans="7:14" x14ac:dyDescent="0.25">
      <c r="G689">
        <v>686</v>
      </c>
      <c r="H689">
        <f t="shared" si="40"/>
        <v>0.68600000000000005</v>
      </c>
      <c r="I689">
        <f>IF(Price!$AB$12&gt;Price!$AB$11,BETAINV(H689,Price!$AB$19,Price!$AB$20,Price!$AB$11,Price!$AB$12),Price!$AB$11)</f>
        <v>5.5618023101341389</v>
      </c>
      <c r="J689">
        <f>IF(Yield!$AB$12&gt;Yield!$AB$11,BETAINV(H689,Yield!$AB$19,Yield!$AB$20,Yield!$AB$11,Yield!$AB$12),Yield!$AB$11)</f>
        <v>54.052918759694286</v>
      </c>
      <c r="K689">
        <f>IF(Costs!$AB$12&gt;Costs!$AB$11,BETAINV(H689,Costs!$AB$19,Costs!$AB$20,Costs!$AB$11,Costs!$AB$12),Costs!$AB$11)</f>
        <v>144.04748983449289</v>
      </c>
      <c r="L689">
        <f t="shared" si="41"/>
        <v>156.58415859266771</v>
      </c>
      <c r="M689">
        <f t="shared" si="42"/>
        <v>48.424158592667709</v>
      </c>
      <c r="N689">
        <f t="shared" si="43"/>
        <v>0.68600000000000005</v>
      </c>
    </row>
    <row r="690" spans="7:14" x14ac:dyDescent="0.25">
      <c r="G690">
        <v>687</v>
      </c>
      <c r="H690">
        <f t="shared" si="40"/>
        <v>0.68700000000000006</v>
      </c>
      <c r="I690">
        <f>IF(Price!$AB$12&gt;Price!$AB$11,BETAINV(H690,Price!$AB$19,Price!$AB$20,Price!$AB$11,Price!$AB$12),Price!$AB$11)</f>
        <v>5.5630538409882249</v>
      </c>
      <c r="J690">
        <f>IF(Yield!$AB$12&gt;Yield!$AB$11,BETAINV(H690,Yield!$AB$19,Yield!$AB$20,Yield!$AB$11,Yield!$AB$12),Yield!$AB$11)</f>
        <v>54.07029425420798</v>
      </c>
      <c r="K690">
        <f>IF(Costs!$AB$12&gt;Costs!$AB$11,BETAINV(H690,Costs!$AB$19,Costs!$AB$20,Costs!$AB$11,Costs!$AB$12),Costs!$AB$11)</f>
        <v>144.05300891128527</v>
      </c>
      <c r="L690">
        <f t="shared" si="41"/>
        <v>156.74294922294999</v>
      </c>
      <c r="M690">
        <f t="shared" si="42"/>
        <v>48.582949222949992</v>
      </c>
      <c r="N690">
        <f t="shared" si="43"/>
        <v>0.68700000000000006</v>
      </c>
    </row>
    <row r="691" spans="7:14" x14ac:dyDescent="0.25">
      <c r="G691">
        <v>688</v>
      </c>
      <c r="H691">
        <f t="shared" si="40"/>
        <v>0.68799999999999994</v>
      </c>
      <c r="I691">
        <f>IF(Price!$AB$12&gt;Price!$AB$11,BETAINV(H691,Price!$AB$19,Price!$AB$20,Price!$AB$11,Price!$AB$12),Price!$AB$11)</f>
        <v>5.5643060029168723</v>
      </c>
      <c r="J691">
        <f>IF(Yield!$AB$12&gt;Yield!$AB$11,BETAINV(H691,Yield!$AB$19,Yield!$AB$20,Yield!$AB$11,Yield!$AB$12),Yield!$AB$11)</f>
        <v>54.087662223523012</v>
      </c>
      <c r="K691">
        <f>IF(Costs!$AB$12&gt;Costs!$AB$11,BETAINV(H691,Costs!$AB$19,Costs!$AB$20,Costs!$AB$11,Costs!$AB$12),Costs!$AB$11)</f>
        <v>144.05853701916024</v>
      </c>
      <c r="L691">
        <f t="shared" si="41"/>
        <v>156.90176657492898</v>
      </c>
      <c r="M691">
        <f t="shared" si="42"/>
        <v>48.741766574928988</v>
      </c>
      <c r="N691">
        <f t="shared" si="43"/>
        <v>0.68799999999999994</v>
      </c>
    </row>
    <row r="692" spans="7:14" x14ac:dyDescent="0.25">
      <c r="G692">
        <v>689</v>
      </c>
      <c r="H692">
        <f t="shared" si="40"/>
        <v>0.68899999999999995</v>
      </c>
      <c r="I692">
        <f>IF(Price!$AB$12&gt;Price!$AB$11,BETAINV(H692,Price!$AB$19,Price!$AB$20,Price!$AB$11,Price!$AB$12),Price!$AB$11)</f>
        <v>5.5655588045099664</v>
      </c>
      <c r="J692">
        <f>IF(Yield!$AB$12&gt;Yield!$AB$11,BETAINV(H692,Yield!$AB$19,Yield!$AB$20,Yield!$AB$11,Yield!$AB$12),Yield!$AB$11)</f>
        <v>54.105022736520517</v>
      </c>
      <c r="K692">
        <f>IF(Costs!$AB$12&gt;Costs!$AB$11,BETAINV(H692,Costs!$AB$19,Costs!$AB$20,Costs!$AB$11,Costs!$AB$12),Costs!$AB$11)</f>
        <v>144.06407421865399</v>
      </c>
      <c r="L692">
        <f t="shared" si="41"/>
        <v>157.0606114407997</v>
      </c>
      <c r="M692">
        <f t="shared" si="42"/>
        <v>48.900611440799707</v>
      </c>
      <c r="N692">
        <f t="shared" si="43"/>
        <v>0.68899999999999995</v>
      </c>
    </row>
    <row r="693" spans="7:14" x14ac:dyDescent="0.25">
      <c r="G693">
        <v>690</v>
      </c>
      <c r="H693">
        <f t="shared" si="40"/>
        <v>0.69</v>
      </c>
      <c r="I693">
        <f>IF(Price!$AB$12&gt;Price!$AB$11,BETAINV(H693,Price!$AB$19,Price!$AB$20,Price!$AB$11,Price!$AB$12),Price!$AB$11)</f>
        <v>5.5668122544077008</v>
      </c>
      <c r="J693">
        <f>IF(Yield!$AB$12&gt;Yield!$AB$11,BETAINV(H693,Yield!$AB$19,Yield!$AB$20,Yield!$AB$11,Yield!$AB$12),Yield!$AB$11)</f>
        <v>54.122375862177662</v>
      </c>
      <c r="K693">
        <f>IF(Costs!$AB$12&gt;Costs!$AB$11,BETAINV(H693,Costs!$AB$19,Costs!$AB$20,Costs!$AB$11,Costs!$AB$12),Costs!$AB$11)</f>
        <v>144.06962057080185</v>
      </c>
      <c r="L693">
        <f t="shared" si="41"/>
        <v>157.21948461642833</v>
      </c>
      <c r="M693">
        <f t="shared" si="42"/>
        <v>49.059484616428335</v>
      </c>
      <c r="N693">
        <f t="shared" si="43"/>
        <v>0.69</v>
      </c>
    </row>
    <row r="694" spans="7:14" x14ac:dyDescent="0.25">
      <c r="G694">
        <v>691</v>
      </c>
      <c r="H694">
        <f t="shared" si="40"/>
        <v>0.69099999999999995</v>
      </c>
      <c r="I694">
        <f>IF(Price!$AB$12&gt;Price!$AB$11,BETAINV(H694,Price!$AB$19,Price!$AB$20,Price!$AB$11,Price!$AB$12),Price!$AB$11)</f>
        <v>5.5680663613012786</v>
      </c>
      <c r="J694">
        <f>IF(Yield!$AB$12&gt;Yield!$AB$11,BETAINV(H694,Yield!$AB$19,Yield!$AB$20,Yield!$AB$11,Yield!$AB$12),Yield!$AB$11)</f>
        <v>54.139721669571159</v>
      </c>
      <c r="K694">
        <f>IF(Costs!$AB$12&gt;Costs!$AB$11,BETAINV(H694,Costs!$AB$19,Costs!$AB$20,Costs!$AB$11,Costs!$AB$12),Costs!$AB$11)</f>
        <v>144.07517613714458</v>
      </c>
      <c r="L694">
        <f t="shared" si="41"/>
        <v>157.37838690140848</v>
      </c>
      <c r="M694">
        <f t="shared" si="42"/>
        <v>49.218386901408479</v>
      </c>
      <c r="N694">
        <f t="shared" si="43"/>
        <v>0.69099999999999995</v>
      </c>
    </row>
    <row r="695" spans="7:14" x14ac:dyDescent="0.25">
      <c r="G695">
        <v>692</v>
      </c>
      <c r="H695">
        <f t="shared" si="40"/>
        <v>0.69199999999999995</v>
      </c>
      <c r="I695">
        <f>IF(Price!$AB$12&gt;Price!$AB$11,BETAINV(H695,Price!$AB$19,Price!$AB$20,Price!$AB$11,Price!$AB$12),Price!$AB$11)</f>
        <v>5.5693211339336246</v>
      </c>
      <c r="J695">
        <f>IF(Yield!$AB$12&gt;Yield!$AB$11,BETAINV(H695,Yield!$AB$19,Yield!$AB$20,Yield!$AB$11,Yield!$AB$12),Yield!$AB$11)</f>
        <v>54.157060227880656</v>
      </c>
      <c r="K695">
        <f>IF(Costs!$AB$12&gt;Costs!$AB$11,BETAINV(H695,Costs!$AB$19,Costs!$AB$20,Costs!$AB$11,Costs!$AB$12),Costs!$AB$11)</f>
        <v>144.08074097973474</v>
      </c>
      <c r="L695">
        <f t="shared" si="41"/>
        <v>157.53731909911716</v>
      </c>
      <c r="M695">
        <f t="shared" si="42"/>
        <v>49.377319099117159</v>
      </c>
      <c r="N695">
        <f t="shared" si="43"/>
        <v>0.69199999999999995</v>
      </c>
    </row>
    <row r="696" spans="7:14" x14ac:dyDescent="0.25">
      <c r="G696">
        <v>693</v>
      </c>
      <c r="H696">
        <f t="shared" si="40"/>
        <v>0.69299999999999995</v>
      </c>
      <c r="I696">
        <f>IF(Price!$AB$12&gt;Price!$AB$11,BETAINV(H696,Price!$AB$19,Price!$AB$20,Price!$AB$11,Price!$AB$12),Price!$AB$11)</f>
        <v>5.5705765811001084</v>
      </c>
      <c r="J696">
        <f>IF(Yield!$AB$12&gt;Yield!$AB$11,BETAINV(H696,Yield!$AB$19,Yield!$AB$20,Yield!$AB$11,Yield!$AB$12),Yield!$AB$11)</f>
        <v>54.17439160639227</v>
      </c>
      <c r="K696">
        <f>IF(Costs!$AB$12&gt;Costs!$AB$11,BETAINV(H696,Costs!$AB$19,Costs!$AB$20,Costs!$AB$11,Costs!$AB$12),Costs!$AB$11)</f>
        <v>144.08631516114301</v>
      </c>
      <c r="L696">
        <f t="shared" si="41"/>
        <v>157.69628201677207</v>
      </c>
      <c r="M696">
        <f t="shared" si="42"/>
        <v>49.536282016772077</v>
      </c>
      <c r="N696">
        <f t="shared" si="43"/>
        <v>0.69299999999999995</v>
      </c>
    </row>
    <row r="697" spans="7:14" x14ac:dyDescent="0.25">
      <c r="G697">
        <v>694</v>
      </c>
      <c r="H697">
        <f t="shared" si="40"/>
        <v>0.69399999999999995</v>
      </c>
      <c r="I697">
        <f>IF(Price!$AB$12&gt;Price!$AB$11,BETAINV(H697,Price!$AB$19,Price!$AB$20,Price!$AB$11,Price!$AB$12),Price!$AB$11)</f>
        <v>5.5718327116492752</v>
      </c>
      <c r="J697">
        <f>IF(Yield!$AB$12&gt;Yield!$AB$11,BETAINV(H697,Yield!$AB$19,Yield!$AB$20,Yield!$AB$11,Yield!$AB$12),Yield!$AB$11)</f>
        <v>54.191715874502101</v>
      </c>
      <c r="K697">
        <f>IF(Costs!$AB$12&gt;Costs!$AB$11,BETAINV(H697,Costs!$AB$19,Costs!$AB$20,Costs!$AB$11,Costs!$AB$12),Costs!$AB$11)</f>
        <v>144.09189874446477</v>
      </c>
      <c r="L697">
        <f t="shared" si="41"/>
        <v>157.85527646548937</v>
      </c>
      <c r="M697">
        <f t="shared" si="42"/>
        <v>49.695276465489371</v>
      </c>
      <c r="N697">
        <f t="shared" si="43"/>
        <v>0.69399999999999995</v>
      </c>
    </row>
    <row r="698" spans="7:14" x14ac:dyDescent="0.25">
      <c r="G698">
        <v>695</v>
      </c>
      <c r="H698">
        <f t="shared" si="40"/>
        <v>0.69499999999999995</v>
      </c>
      <c r="I698">
        <f>IF(Price!$AB$12&gt;Price!$AB$11,BETAINV(H698,Price!$AB$19,Price!$AB$20,Price!$AB$11,Price!$AB$12),Price!$AB$11)</f>
        <v>5.5730895344835911</v>
      </c>
      <c r="J698">
        <f>IF(Yield!$AB$12&gt;Yield!$AB$11,BETAINV(H698,Yield!$AB$19,Yield!$AB$20,Yield!$AB$11,Yield!$AB$12),Yield!$AB$11)</f>
        <v>54.209033101719783</v>
      </c>
      <c r="K698">
        <f>IF(Costs!$AB$12&gt;Costs!$AB$11,BETAINV(H698,Costs!$AB$19,Costs!$AB$20,Costs!$AB$11,Costs!$AB$12),Costs!$AB$11)</f>
        <v>144.09749179332681</v>
      </c>
      <c r="L698">
        <f t="shared" si="41"/>
        <v>158.01430326034227</v>
      </c>
      <c r="M698">
        <f t="shared" si="42"/>
        <v>49.854303260342277</v>
      </c>
      <c r="N698">
        <f t="shared" si="43"/>
        <v>0.69499999999999995</v>
      </c>
    </row>
    <row r="699" spans="7:14" x14ac:dyDescent="0.25">
      <c r="G699">
        <v>696</v>
      </c>
      <c r="H699">
        <f t="shared" si="40"/>
        <v>0.69599999999999995</v>
      </c>
      <c r="I699">
        <f>IF(Price!$AB$12&gt;Price!$AB$11,BETAINV(H699,Price!$AB$19,Price!$AB$20,Price!$AB$11,Price!$AB$12),Price!$AB$11)</f>
        <v>5.5743470585601926</v>
      </c>
      <c r="J699">
        <f>IF(Yield!$AB$12&gt;Yield!$AB$11,BETAINV(H699,Yield!$AB$19,Yield!$AB$20,Yield!$AB$11,Yield!$AB$12),Yield!$AB$11)</f>
        <v>54.226343357672107</v>
      </c>
      <c r="K699">
        <f>IF(Costs!$AB$12&gt;Costs!$AB$11,BETAINV(H699,Costs!$AB$19,Costs!$AB$20,Costs!$AB$11,Costs!$AB$12),Costs!$AB$11)</f>
        <v>144.10309437189395</v>
      </c>
      <c r="L699">
        <f t="shared" si="41"/>
        <v>158.17336322042061</v>
      </c>
      <c r="M699">
        <f t="shared" si="42"/>
        <v>50.013363220420615</v>
      </c>
      <c r="N699">
        <f t="shared" si="43"/>
        <v>0.69599999999999995</v>
      </c>
    </row>
    <row r="700" spans="7:14" x14ac:dyDescent="0.25">
      <c r="G700">
        <v>697</v>
      </c>
      <c r="H700">
        <f t="shared" si="40"/>
        <v>0.69699999999999995</v>
      </c>
      <c r="I700">
        <f>IF(Price!$AB$12&gt;Price!$AB$11,BETAINV(H700,Price!$AB$19,Price!$AB$20,Price!$AB$11,Price!$AB$12),Price!$AB$11)</f>
        <v>5.5756052928916553</v>
      </c>
      <c r="J700">
        <f>IF(Yield!$AB$12&gt;Yield!$AB$11,BETAINV(H700,Yield!$AB$19,Yield!$AB$20,Yield!$AB$11,Yield!$AB$12),Yield!$AB$11)</f>
        <v>54.243646712106624</v>
      </c>
      <c r="K700">
        <f>IF(Costs!$AB$12&gt;Costs!$AB$11,BETAINV(H700,Costs!$AB$19,Costs!$AB$20,Costs!$AB$11,Costs!$AB$12),Costs!$AB$11)</f>
        <v>144.10870654487584</v>
      </c>
      <c r="L700">
        <f t="shared" si="41"/>
        <v>158.3324571688909</v>
      </c>
      <c r="M700">
        <f t="shared" si="42"/>
        <v>50.172457168890901</v>
      </c>
      <c r="N700">
        <f t="shared" si="43"/>
        <v>0.69699999999999995</v>
      </c>
    </row>
    <row r="701" spans="7:14" x14ac:dyDescent="0.25">
      <c r="G701">
        <v>698</v>
      </c>
      <c r="H701">
        <f t="shared" si="40"/>
        <v>0.69799999999999995</v>
      </c>
      <c r="I701">
        <f>IF(Price!$AB$12&gt;Price!$AB$11,BETAINV(H701,Price!$AB$19,Price!$AB$20,Price!$AB$11,Price!$AB$12),Price!$AB$11)</f>
        <v>5.5768642465467604</v>
      </c>
      <c r="J701">
        <f>IF(Yield!$AB$12&gt;Yield!$AB$11,BETAINV(H701,Yield!$AB$19,Yield!$AB$20,Yield!$AB$11,Yield!$AB$12),Yield!$AB$11)</f>
        <v>54.260943234895315</v>
      </c>
      <c r="K701">
        <f>IF(Costs!$AB$12&gt;Costs!$AB$11,BETAINV(H701,Costs!$AB$19,Costs!$AB$20,Costs!$AB$11,Costs!$AB$12),Costs!$AB$11)</f>
        <v>144.11432837753409</v>
      </c>
      <c r="L701">
        <f t="shared" si="41"/>
        <v>158.49158593305691</v>
      </c>
      <c r="M701">
        <f t="shared" si="42"/>
        <v>50.331585933056914</v>
      </c>
      <c r="N701">
        <f t="shared" si="43"/>
        <v>0.69799999999999995</v>
      </c>
    </row>
    <row r="702" spans="7:14" x14ac:dyDescent="0.25">
      <c r="G702">
        <v>699</v>
      </c>
      <c r="H702">
        <f t="shared" si="40"/>
        <v>0.69899999999999995</v>
      </c>
      <c r="I702">
        <f>IF(Price!$AB$12&gt;Price!$AB$11,BETAINV(H702,Price!$AB$19,Price!$AB$20,Price!$AB$11,Price!$AB$12),Price!$AB$11)</f>
        <v>5.5781239286512889</v>
      </c>
      <c r="J702">
        <f>IF(Yield!$AB$12&gt;Yield!$AB$11,BETAINV(H702,Yield!$AB$19,Yield!$AB$20,Yield!$AB$11,Yield!$AB$12),Yield!$AB$11)</f>
        <v>54.278232996038298</v>
      </c>
      <c r="K702">
        <f>IF(Costs!$AB$12&gt;Costs!$AB$11,BETAINV(H702,Costs!$AB$19,Costs!$AB$20,Costs!$AB$11,Costs!$AB$12),Costs!$AB$11)</f>
        <v>144.11995993568911</v>
      </c>
      <c r="L702">
        <f t="shared" si="41"/>
        <v>158.65075034442208</v>
      </c>
      <c r="M702">
        <f t="shared" si="42"/>
        <v>50.490750344422082</v>
      </c>
      <c r="N702">
        <f t="shared" si="43"/>
        <v>0.69899999999999995</v>
      </c>
    </row>
    <row r="703" spans="7:14" x14ac:dyDescent="0.25">
      <c r="G703">
        <v>700</v>
      </c>
      <c r="H703">
        <f t="shared" si="40"/>
        <v>0.7</v>
      </c>
      <c r="I703">
        <f>IF(Price!$AB$12&gt;Price!$AB$11,BETAINV(H703,Price!$AB$19,Price!$AB$20,Price!$AB$11,Price!$AB$12),Price!$AB$11)</f>
        <v>5.5793843483888104</v>
      </c>
      <c r="J703">
        <f>IF(Yield!$AB$12&gt;Yield!$AB$11,BETAINV(H703,Yield!$AB$19,Yield!$AB$20,Yield!$AB$11,Yield!$AB$12),Yield!$AB$11)</f>
        <v>54.295516065667577</v>
      </c>
      <c r="K703">
        <f>IF(Costs!$AB$12&gt;Costs!$AB$11,BETAINV(H703,Costs!$AB$19,Costs!$AB$20,Costs!$AB$11,Costs!$AB$12),Costs!$AB$11)</f>
        <v>144.12560128572738</v>
      </c>
      <c r="L703">
        <f t="shared" si="41"/>
        <v>158.80995123875152</v>
      </c>
      <c r="M703">
        <f t="shared" si="42"/>
        <v>50.649951238751527</v>
      </c>
      <c r="N703">
        <f t="shared" si="43"/>
        <v>0.7</v>
      </c>
    </row>
    <row r="704" spans="7:14" x14ac:dyDescent="0.25">
      <c r="G704">
        <v>701</v>
      </c>
      <c r="H704">
        <f t="shared" si="40"/>
        <v>0.70099999999999996</v>
      </c>
      <c r="I704">
        <f>IF(Price!$AB$12&gt;Price!$AB$11,BETAINV(H704,Price!$AB$19,Price!$AB$20,Price!$AB$11,Price!$AB$12),Price!$AB$11)</f>
        <v>5.5806455150014962</v>
      </c>
      <c r="J704">
        <f>IF(Yield!$AB$12&gt;Yield!$AB$11,BETAINV(H704,Yield!$AB$19,Yield!$AB$20,Yield!$AB$11,Yield!$AB$12),Yield!$AB$11)</f>
        <v>54.31279251405077</v>
      </c>
      <c r="K704">
        <f>IF(Costs!$AB$12&gt;Costs!$AB$11,BETAINV(H704,Costs!$AB$19,Costs!$AB$20,Costs!$AB$11,Costs!$AB$12),Costs!$AB$11)</f>
        <v>144.1312524946087</v>
      </c>
      <c r="L704">
        <f t="shared" si="41"/>
        <v>158.96918945613555</v>
      </c>
      <c r="M704">
        <f t="shared" si="42"/>
        <v>50.809189456135556</v>
      </c>
      <c r="N704">
        <f t="shared" si="43"/>
        <v>0.70099999999999996</v>
      </c>
    </row>
    <row r="705" spans="7:14" x14ac:dyDescent="0.25">
      <c r="G705">
        <v>702</v>
      </c>
      <c r="H705">
        <f t="shared" si="40"/>
        <v>0.70199999999999996</v>
      </c>
      <c r="I705">
        <f>IF(Price!$AB$12&gt;Price!$AB$11,BETAINV(H705,Price!$AB$19,Price!$AB$20,Price!$AB$11,Price!$AB$12),Price!$AB$11)</f>
        <v>5.5819074377909388</v>
      </c>
      <c r="J705">
        <f>IF(Yield!$AB$12&gt;Yield!$AB$11,BETAINV(H705,Yield!$AB$19,Yield!$AB$20,Yield!$AB$11,Yield!$AB$12),Yield!$AB$11)</f>
        <v>54.330062411595001</v>
      </c>
      <c r="K705">
        <f>IF(Costs!$AB$12&gt;Costs!$AB$11,BETAINV(H705,Costs!$AB$19,Costs!$AB$20,Costs!$AB$11,Costs!$AB$12),Costs!$AB$11)</f>
        <v>144.13691362987353</v>
      </c>
      <c r="L705">
        <f t="shared" si="41"/>
        <v>159.12846584105452</v>
      </c>
      <c r="M705">
        <f t="shared" si="42"/>
        <v>50.968465841054524</v>
      </c>
      <c r="N705">
        <f t="shared" si="43"/>
        <v>0.70199999999999996</v>
      </c>
    </row>
    <row r="706" spans="7:14" x14ac:dyDescent="0.25">
      <c r="G706">
        <v>703</v>
      </c>
      <c r="H706">
        <f t="shared" si="40"/>
        <v>0.70299999999999996</v>
      </c>
      <c r="I706">
        <f>IF(Price!$AB$12&gt;Price!$AB$11,BETAINV(H706,Price!$AB$19,Price!$AB$20,Price!$AB$11,Price!$AB$12),Price!$AB$11)</f>
        <v>5.5831701261189774</v>
      </c>
      <c r="J706">
        <f>IF(Yield!$AB$12&gt;Yield!$AB$11,BETAINV(H706,Yield!$AB$19,Yield!$AB$20,Yield!$AB$11,Yield!$AB$12),Yield!$AB$11)</f>
        <v>54.3473258288507</v>
      </c>
      <c r="K706">
        <f>IF(Costs!$AB$12&gt;Costs!$AB$11,BETAINV(H706,Costs!$AB$19,Costs!$AB$20,Costs!$AB$11,Costs!$AB$12),Costs!$AB$11)</f>
        <v>144.14258475965062</v>
      </c>
      <c r="L706">
        <f t="shared" si="41"/>
        <v>159.28778124244292</v>
      </c>
      <c r="M706">
        <f t="shared" si="42"/>
        <v>51.127781242442921</v>
      </c>
      <c r="N706">
        <f t="shared" si="43"/>
        <v>0.70299999999999996</v>
      </c>
    </row>
    <row r="707" spans="7:14" x14ac:dyDescent="0.25">
      <c r="G707">
        <v>704</v>
      </c>
      <c r="H707">
        <f t="shared" si="40"/>
        <v>0.70399999999999996</v>
      </c>
      <c r="I707">
        <f>IF(Price!$AB$12&gt;Price!$AB$11,BETAINV(H707,Price!$AB$19,Price!$AB$20,Price!$AB$11,Price!$AB$12),Price!$AB$11)</f>
        <v>5.5844335894085493</v>
      </c>
      <c r="J707">
        <f>IF(Yield!$AB$12&gt;Yield!$AB$11,BETAINV(H707,Yield!$AB$19,Yield!$AB$20,Yield!$AB$11,Yield!$AB$12),Yield!$AB$11)</f>
        <v>54.364582836515496</v>
      </c>
      <c r="K707">
        <f>IF(Costs!$AB$12&gt;Costs!$AB$11,BETAINV(H707,Costs!$AB$19,Costs!$AB$20,Costs!$AB$11,Costs!$AB$12),Costs!$AB$11)</f>
        <v>144.14826595266445</v>
      </c>
      <c r="L707">
        <f t="shared" si="41"/>
        <v>159.44713651375619</v>
      </c>
      <c r="M707">
        <f t="shared" si="42"/>
        <v>51.287136513756195</v>
      </c>
      <c r="N707">
        <f t="shared" si="43"/>
        <v>0.70399999999999996</v>
      </c>
    </row>
    <row r="708" spans="7:14" x14ac:dyDescent="0.25">
      <c r="G708">
        <v>705</v>
      </c>
      <c r="H708">
        <f t="shared" ref="H708:H771" si="44">G708/1000</f>
        <v>0.70499999999999996</v>
      </c>
      <c r="I708">
        <f>IF(Price!$AB$12&gt;Price!$AB$11,BETAINV(H708,Price!$AB$19,Price!$AB$20,Price!$AB$11,Price!$AB$12),Price!$AB$11)</f>
        <v>5.5856978371445418</v>
      </c>
      <c r="J708">
        <f>IF(Yield!$AB$12&gt;Yield!$AB$11,BETAINV(H708,Yield!$AB$19,Yield!$AB$20,Yield!$AB$11,Yield!$AB$12),Yield!$AB$11)</f>
        <v>54.381833505438195</v>
      </c>
      <c r="K708">
        <f>IF(Costs!$AB$12&gt;Costs!$AB$11,BETAINV(H708,Costs!$AB$19,Costs!$AB$20,Costs!$AB$11,Costs!$AB$12),Costs!$AB$11)</f>
        <v>144.15395727824307</v>
      </c>
      <c r="L708">
        <f t="shared" ref="L708:L771" si="45">I708*J708-K708</f>
        <v>159.60653251303762</v>
      </c>
      <c r="M708">
        <f t="shared" ref="M708:M771" si="46">L708-$E$32-$E$35</f>
        <v>51.446532513037624</v>
      </c>
      <c r="N708">
        <f t="shared" ref="N708:N771" si="47">H708</f>
        <v>0.70499999999999996</v>
      </c>
    </row>
    <row r="709" spans="7:14" x14ac:dyDescent="0.25">
      <c r="G709">
        <v>706</v>
      </c>
      <c r="H709">
        <f t="shared" si="44"/>
        <v>0.70599999999999996</v>
      </c>
      <c r="I709">
        <f>IF(Price!$AB$12&gt;Price!$AB$11,BETAINV(H709,Price!$AB$19,Price!$AB$20,Price!$AB$11,Price!$AB$12),Price!$AB$11)</f>
        <v>5.5869628788746599</v>
      </c>
      <c r="J709">
        <f>IF(Yield!$AB$12&gt;Yield!$AB$11,BETAINV(H709,Yield!$AB$19,Yield!$AB$20,Yield!$AB$11,Yield!$AB$12),Yield!$AB$11)</f>
        <v>54.399077906622722</v>
      </c>
      <c r="K709">
        <f>IF(Costs!$AB$12&gt;Costs!$AB$11,BETAINV(H709,Costs!$AB$19,Costs!$AB$20,Costs!$AB$11,Costs!$AB$12),Costs!$AB$11)</f>
        <v>144.15965880632601</v>
      </c>
      <c r="L709">
        <f t="shared" si="45"/>
        <v>159.76597010298579</v>
      </c>
      <c r="M709">
        <f t="shared" si="46"/>
        <v>51.605970102985793</v>
      </c>
      <c r="N709">
        <f t="shared" si="47"/>
        <v>0.70599999999999996</v>
      </c>
    </row>
    <row r="710" spans="7:14" x14ac:dyDescent="0.25">
      <c r="G710">
        <v>707</v>
      </c>
      <c r="H710">
        <f t="shared" si="44"/>
        <v>0.70699999999999996</v>
      </c>
      <c r="I710">
        <f>IF(Price!$AB$12&gt;Price!$AB$11,BETAINV(H710,Price!$AB$19,Price!$AB$20,Price!$AB$11,Price!$AB$12),Price!$AB$11)</f>
        <v>5.5882287242103086</v>
      </c>
      <c r="J710">
        <f>IF(Yield!$AB$12&gt;Yield!$AB$11,BETAINV(H710,Yield!$AB$19,Yield!$AB$20,Yield!$AB$11,Yield!$AB$12),Yield!$AB$11)</f>
        <v>54.416316111232156</v>
      </c>
      <c r="K710">
        <f>IF(Costs!$AB$12&gt;Costs!$AB$11,BETAINV(H710,Costs!$AB$19,Costs!$AB$20,Costs!$AB$11,Costs!$AB$12),Costs!$AB$11)</f>
        <v>144.16537060747217</v>
      </c>
      <c r="L710">
        <f t="shared" si="45"/>
        <v>159.92545015102357</v>
      </c>
      <c r="M710">
        <f t="shared" si="46"/>
        <v>51.765450151023572</v>
      </c>
      <c r="N710">
        <f t="shared" si="47"/>
        <v>0.70699999999999996</v>
      </c>
    </row>
    <row r="711" spans="7:14" x14ac:dyDescent="0.25">
      <c r="G711">
        <v>708</v>
      </c>
      <c r="H711">
        <f t="shared" si="44"/>
        <v>0.70799999999999996</v>
      </c>
      <c r="I711">
        <f>IF(Price!$AB$12&gt;Price!$AB$11,BETAINV(H711,Price!$AB$19,Price!$AB$20,Price!$AB$11,Price!$AB$12),Price!$AB$11)</f>
        <v>5.58949538282749</v>
      </c>
      <c r="J711">
        <f>IF(Yield!$AB$12&gt;Yield!$AB$11,BETAINV(H711,Yield!$AB$19,Yield!$AB$20,Yield!$AB$11,Yield!$AB$12),Yield!$AB$11)</f>
        <v>54.433548190592795</v>
      </c>
      <c r="K711">
        <f>IF(Costs!$AB$12&gt;Costs!$AB$11,BETAINV(H711,Costs!$AB$19,Costs!$AB$20,Costs!$AB$11,Costs!$AB$12),Costs!$AB$11)</f>
        <v>144.17109275286802</v>
      </c>
      <c r="L711">
        <f t="shared" si="45"/>
        <v>160.08497352936806</v>
      </c>
      <c r="M711">
        <f t="shared" si="46"/>
        <v>51.92497352936806</v>
      </c>
      <c r="N711">
        <f t="shared" si="47"/>
        <v>0.70799999999999996</v>
      </c>
    </row>
    <row r="712" spans="7:14" x14ac:dyDescent="0.25">
      <c r="G712">
        <v>709</v>
      </c>
      <c r="H712">
        <f t="shared" si="44"/>
        <v>0.70899999999999996</v>
      </c>
      <c r="I712">
        <f>IF(Price!$AB$12&gt;Price!$AB$11,BETAINV(H712,Price!$AB$19,Price!$AB$20,Price!$AB$11,Price!$AB$12),Price!$AB$11)</f>
        <v>5.5907628644677061</v>
      </c>
      <c r="J712">
        <f>IF(Yield!$AB$12&gt;Yield!$AB$11,BETAINV(H712,Yield!$AB$19,Yield!$AB$20,Yield!$AB$11,Yield!$AB$12),Yield!$AB$11)</f>
        <v>54.450774216198276</v>
      </c>
      <c r="K712">
        <f>IF(Costs!$AB$12&gt;Costs!$AB$11,BETAINV(H712,Costs!$AB$19,Costs!$AB$20,Costs!$AB$11,Costs!$AB$12),Costs!$AB$11)</f>
        <v>144.17682531433582</v>
      </c>
      <c r="L712">
        <f t="shared" si="45"/>
        <v>160.24454111510119</v>
      </c>
      <c r="M712">
        <f t="shared" si="46"/>
        <v>52.084541115101189</v>
      </c>
      <c r="N712">
        <f t="shared" si="47"/>
        <v>0.70899999999999996</v>
      </c>
    </row>
    <row r="713" spans="7:14" x14ac:dyDescent="0.25">
      <c r="G713">
        <v>710</v>
      </c>
      <c r="H713">
        <f t="shared" si="44"/>
        <v>0.71</v>
      </c>
      <c r="I713">
        <f>IF(Price!$AB$12&gt;Price!$AB$11,BETAINV(H713,Price!$AB$19,Price!$AB$20,Price!$AB$11,Price!$AB$12),Price!$AB$11)</f>
        <v>5.5920311789388819</v>
      </c>
      <c r="J713">
        <f>IF(Yield!$AB$12&gt;Yield!$AB$11,BETAINV(H713,Yield!$AB$19,Yield!$AB$20,Yield!$AB$11,Yield!$AB$12),Yield!$AB$11)</f>
        <v>54.467994259713727</v>
      </c>
      <c r="K713">
        <f>IF(Costs!$AB$12&gt;Costs!$AB$11,BETAINV(H713,Costs!$AB$19,Costs!$AB$20,Costs!$AB$11,Costs!$AB$12),Costs!$AB$11)</f>
        <v>144.18256836434199</v>
      </c>
      <c r="L713">
        <f t="shared" si="45"/>
        <v>160.4041537902412</v>
      </c>
      <c r="M713">
        <f t="shared" si="46"/>
        <v>52.244153790241199</v>
      </c>
      <c r="N713">
        <f t="shared" si="47"/>
        <v>0.71</v>
      </c>
    </row>
    <row r="714" spans="7:14" x14ac:dyDescent="0.25">
      <c r="G714">
        <v>711</v>
      </c>
      <c r="H714">
        <f t="shared" si="44"/>
        <v>0.71099999999999997</v>
      </c>
      <c r="I714">
        <f>IF(Price!$AB$12&gt;Price!$AB$11,BETAINV(H714,Price!$AB$19,Price!$AB$20,Price!$AB$11,Price!$AB$12),Price!$AB$11)</f>
        <v>5.5933003361163038</v>
      </c>
      <c r="J714">
        <f>IF(Yield!$AB$12&gt;Yield!$AB$11,BETAINV(H714,Yield!$AB$19,Yield!$AB$20,Yield!$AB$11,Yield!$AB$12),Yield!$AB$11)</f>
        <v>54.485208392979949</v>
      </c>
      <c r="K714">
        <f>IF(Costs!$AB$12&gt;Costs!$AB$11,BETAINV(H714,Costs!$AB$19,Costs!$AB$20,Costs!$AB$11,Costs!$AB$12),Costs!$AB$11)</f>
        <v>144.18832197600565</v>
      </c>
      <c r="L714">
        <f t="shared" si="45"/>
        <v>160.56381244181594</v>
      </c>
      <c r="M714">
        <f t="shared" si="46"/>
        <v>52.403812441815944</v>
      </c>
      <c r="N714">
        <f t="shared" si="47"/>
        <v>0.71099999999999997</v>
      </c>
    </row>
    <row r="715" spans="7:14" x14ac:dyDescent="0.25">
      <c r="G715">
        <v>712</v>
      </c>
      <c r="H715">
        <f t="shared" si="44"/>
        <v>0.71199999999999997</v>
      </c>
      <c r="I715">
        <f>IF(Price!$AB$12&gt;Price!$AB$11,BETAINV(H715,Price!$AB$19,Price!$AB$20,Price!$AB$11,Price!$AB$12),Price!$AB$11)</f>
        <v>5.5945703459435663</v>
      </c>
      <c r="J715">
        <f>IF(Yield!$AB$12&gt;Yield!$AB$11,BETAINV(H715,Yield!$AB$19,Yield!$AB$20,Yield!$AB$11,Yield!$AB$12),Yield!$AB$11)</f>
        <v>54.502416688017703</v>
      </c>
      <c r="K715">
        <f>IF(Costs!$AB$12&gt;Costs!$AB$11,BETAINV(H715,Costs!$AB$19,Costs!$AB$20,Costs!$AB$11,Costs!$AB$12),Costs!$AB$11)</f>
        <v>144.19408622310726</v>
      </c>
      <c r="L715">
        <f t="shared" si="45"/>
        <v>160.72351796193635</v>
      </c>
      <c r="M715">
        <f t="shared" si="46"/>
        <v>52.563517961936356</v>
      </c>
      <c r="N715">
        <f t="shared" si="47"/>
        <v>0.71199999999999997</v>
      </c>
    </row>
    <row r="716" spans="7:14" x14ac:dyDescent="0.25">
      <c r="G716">
        <v>713</v>
      </c>
      <c r="H716">
        <f t="shared" si="44"/>
        <v>0.71299999999999997</v>
      </c>
      <c r="I716">
        <f>IF(Price!$AB$12&gt;Price!$AB$11,BETAINV(H716,Price!$AB$19,Price!$AB$20,Price!$AB$11,Price!$AB$12),Price!$AB$11)</f>
        <v>5.5958412184335291</v>
      </c>
      <c r="J716">
        <f>IF(Yield!$AB$12&gt;Yield!$AB$11,BETAINV(H716,Yield!$AB$19,Yield!$AB$20,Yield!$AB$11,Yield!$AB$12),Yield!$AB$11)</f>
        <v>54.519619217031988</v>
      </c>
      <c r="K716">
        <f>IF(Costs!$AB$12&gt;Costs!$AB$11,BETAINV(H716,Costs!$AB$19,Costs!$AB$20,Costs!$AB$11,Costs!$AB$12),Costs!$AB$11)</f>
        <v>144.19986118009751</v>
      </c>
      <c r="L716">
        <f t="shared" si="45"/>
        <v>160.88327124787082</v>
      </c>
      <c r="M716">
        <f t="shared" si="46"/>
        <v>52.723271247870827</v>
      </c>
      <c r="N716">
        <f t="shared" si="47"/>
        <v>0.71299999999999997</v>
      </c>
    </row>
    <row r="717" spans="7:14" x14ac:dyDescent="0.25">
      <c r="G717">
        <v>714</v>
      </c>
      <c r="H717">
        <f t="shared" si="44"/>
        <v>0.71399999999999997</v>
      </c>
      <c r="I717">
        <f>IF(Price!$AB$12&gt;Price!$AB$11,BETAINV(H717,Price!$AB$19,Price!$AB$20,Price!$AB$11,Price!$AB$12),Price!$AB$11)</f>
        <v>5.5971129636693107</v>
      </c>
      <c r="J717">
        <f>IF(Yield!$AB$12&gt;Yield!$AB$11,BETAINV(H717,Yield!$AB$19,Yield!$AB$20,Yield!$AB$11,Yield!$AB$12),Yield!$AB$11)</f>
        <v>54.536816052416405</v>
      </c>
      <c r="K717">
        <f>IF(Costs!$AB$12&gt;Costs!$AB$11,BETAINV(H717,Costs!$AB$19,Costs!$AB$20,Costs!$AB$11,Costs!$AB$12),Costs!$AB$11)</f>
        <v>144.20564692210613</v>
      </c>
      <c r="L717">
        <f t="shared" si="45"/>
        <v>161.04307320212232</v>
      </c>
      <c r="M717">
        <f t="shared" si="46"/>
        <v>52.883073202122318</v>
      </c>
      <c r="N717">
        <f t="shared" si="47"/>
        <v>0.71399999999999997</v>
      </c>
    </row>
    <row r="718" spans="7:14" x14ac:dyDescent="0.25">
      <c r="G718">
        <v>715</v>
      </c>
      <c r="H718">
        <f t="shared" si="44"/>
        <v>0.71499999999999997</v>
      </c>
      <c r="I718">
        <f>IF(Price!$AB$12&gt;Price!$AB$11,BETAINV(H718,Price!$AB$19,Price!$AB$20,Price!$AB$11,Price!$AB$12),Price!$AB$11)</f>
        <v>5.5983855918052674</v>
      </c>
      <c r="J718">
        <f>IF(Yield!$AB$12&gt;Yield!$AB$11,BETAINV(H718,Yield!$AB$19,Yield!$AB$20,Yield!$AB$11,Yield!$AB$12),Yield!$AB$11)</f>
        <v>54.55400726675753</v>
      </c>
      <c r="K718">
        <f>IF(Costs!$AB$12&gt;Costs!$AB$11,BETAINV(H718,Costs!$AB$19,Costs!$AB$20,Costs!$AB$11,Costs!$AB$12),Costs!$AB$11)</f>
        <v>144.21144352495105</v>
      </c>
      <c r="L718">
        <f t="shared" si="45"/>
        <v>161.20292473250419</v>
      </c>
      <c r="M718">
        <f t="shared" si="46"/>
        <v>53.04292473250419</v>
      </c>
      <c r="N718">
        <f t="shared" si="47"/>
        <v>0.71499999999999997</v>
      </c>
    </row>
    <row r="719" spans="7:14" x14ac:dyDescent="0.25">
      <c r="G719">
        <v>716</v>
      </c>
      <c r="H719">
        <f t="shared" si="44"/>
        <v>0.71599999999999997</v>
      </c>
      <c r="I719">
        <f>IF(Price!$AB$12&gt;Price!$AB$11,BETAINV(H719,Price!$AB$19,Price!$AB$20,Price!$AB$11,Price!$AB$12),Price!$AB$11)</f>
        <v>5.5996591130680091</v>
      </c>
      <c r="J719">
        <f>IF(Yield!$AB$12&gt;Yield!$AB$11,BETAINV(H719,Yield!$AB$19,Yield!$AB$20,Yield!$AB$11,Yield!$AB$12),Yield!$AB$11)</f>
        <v>54.571192932839416</v>
      </c>
      <c r="K719">
        <f>IF(Costs!$AB$12&gt;Costs!$AB$11,BETAINV(H719,Costs!$AB$19,Costs!$AB$20,Costs!$AB$11,Costs!$AB$12),Costs!$AB$11)</f>
        <v>144.21725106514774</v>
      </c>
      <c r="L719">
        <f t="shared" si="45"/>
        <v>161.36282675221904</v>
      </c>
      <c r="M719">
        <f t="shared" si="46"/>
        <v>53.202826752219039</v>
      </c>
      <c r="N719">
        <f t="shared" si="47"/>
        <v>0.71599999999999997</v>
      </c>
    </row>
    <row r="720" spans="7:14" x14ac:dyDescent="0.25">
      <c r="G720">
        <v>717</v>
      </c>
      <c r="H720">
        <f t="shared" si="44"/>
        <v>0.71699999999999997</v>
      </c>
      <c r="I720">
        <f>IF(Price!$AB$12&gt;Price!$AB$11,BETAINV(H720,Price!$AB$19,Price!$AB$20,Price!$AB$11,Price!$AB$12),Price!$AB$11)</f>
        <v>5.6009335377574203</v>
      </c>
      <c r="J720">
        <f>IF(Yield!$AB$12&gt;Yield!$AB$11,BETAINV(H720,Yield!$AB$19,Yield!$AB$20,Yield!$AB$11,Yield!$AB$12),Yield!$AB$11)</f>
        <v>54.588373123648068</v>
      </c>
      <c r="K720">
        <f>IF(Costs!$AB$12&gt;Costs!$AB$11,BETAINV(H720,Costs!$AB$19,Costs!$AB$20,Costs!$AB$11,Costs!$AB$12),Costs!$AB$11)</f>
        <v>144.22306961991839</v>
      </c>
      <c r="L720">
        <f t="shared" si="45"/>
        <v>161.52278017993788</v>
      </c>
      <c r="M720">
        <f t="shared" si="46"/>
        <v>53.362780179937886</v>
      </c>
      <c r="N720">
        <f t="shared" si="47"/>
        <v>0.71699999999999997</v>
      </c>
    </row>
    <row r="721" spans="7:14" x14ac:dyDescent="0.25">
      <c r="G721">
        <v>718</v>
      </c>
      <c r="H721">
        <f t="shared" si="44"/>
        <v>0.71799999999999997</v>
      </c>
      <c r="I721">
        <f>IF(Price!$AB$12&gt;Price!$AB$11,BETAINV(H721,Price!$AB$19,Price!$AB$20,Price!$AB$11,Price!$AB$12),Price!$AB$11)</f>
        <v>5.6022088762477065</v>
      </c>
      <c r="J721">
        <f>IF(Yield!$AB$12&gt;Yield!$AB$11,BETAINV(H721,Yield!$AB$19,Yield!$AB$20,Yield!$AB$11,Yield!$AB$12),Yield!$AB$11)</f>
        <v>54.605547912375975</v>
      </c>
      <c r="K721">
        <f>IF(Costs!$AB$12&gt;Costs!$AB$11,BETAINV(H721,Costs!$AB$19,Costs!$AB$20,Costs!$AB$11,Costs!$AB$12),Costs!$AB$11)</f>
        <v>144.22889926720168</v>
      </c>
      <c r="L721">
        <f t="shared" si="45"/>
        <v>161.6827859398804</v>
      </c>
      <c r="M721">
        <f t="shared" si="46"/>
        <v>53.522785939880407</v>
      </c>
      <c r="N721">
        <f t="shared" si="47"/>
        <v>0.71799999999999997</v>
      </c>
    </row>
    <row r="722" spans="7:14" x14ac:dyDescent="0.25">
      <c r="G722">
        <v>719</v>
      </c>
      <c r="H722">
        <f t="shared" si="44"/>
        <v>0.71899999999999997</v>
      </c>
      <c r="I722">
        <f>IF(Price!$AB$12&gt;Price!$AB$11,BETAINV(H722,Price!$AB$19,Price!$AB$20,Price!$AB$11,Price!$AB$12),Price!$AB$11)</f>
        <v>5.6034851389884395</v>
      </c>
      <c r="J722">
        <f>IF(Yield!$AB$12&gt;Yield!$AB$11,BETAINV(H722,Yield!$AB$19,Yield!$AB$20,Yield!$AB$11,Yield!$AB$12),Yield!$AB$11)</f>
        <v>54.622717372426813</v>
      </c>
      <c r="K722">
        <f>IF(Costs!$AB$12&gt;Costs!$AB$11,BETAINV(H722,Costs!$AB$19,Costs!$AB$20,Costs!$AB$11,Costs!$AB$12),Costs!$AB$11)</f>
        <v>144.23474008566242</v>
      </c>
      <c r="L722">
        <f t="shared" si="45"/>
        <v>161.84284496189687</v>
      </c>
      <c r="M722">
        <f t="shared" si="46"/>
        <v>53.682844961896876</v>
      </c>
      <c r="N722">
        <f t="shared" si="47"/>
        <v>0.71899999999999997</v>
      </c>
    </row>
    <row r="723" spans="7:14" x14ac:dyDescent="0.25">
      <c r="G723">
        <v>720</v>
      </c>
      <c r="H723">
        <f t="shared" si="44"/>
        <v>0.72</v>
      </c>
      <c r="I723">
        <f>IF(Price!$AB$12&gt;Price!$AB$11,BETAINV(H723,Price!$AB$19,Price!$AB$20,Price!$AB$11,Price!$AB$12),Price!$AB$11)</f>
        <v>5.6047623365056438</v>
      </c>
      <c r="J723">
        <f>IF(Yield!$AB$12&gt;Yield!$AB$11,BETAINV(H723,Yield!$AB$19,Yield!$AB$20,Yield!$AB$11,Yield!$AB$12),Yield!$AB$11)</f>
        <v>54.639881577420006</v>
      </c>
      <c r="K723">
        <f>IF(Costs!$AB$12&gt;Costs!$AB$11,BETAINV(H723,Costs!$AB$19,Costs!$AB$20,Costs!$AB$11,Costs!$AB$12),Costs!$AB$11)</f>
        <v>144.2405921547014</v>
      </c>
      <c r="L723">
        <f t="shared" si="45"/>
        <v>162.00295818155081</v>
      </c>
      <c r="M723">
        <f t="shared" si="46"/>
        <v>53.842958181550813</v>
      </c>
      <c r="N723">
        <f t="shared" si="47"/>
        <v>0.72</v>
      </c>
    </row>
    <row r="724" spans="7:14" x14ac:dyDescent="0.25">
      <c r="G724">
        <v>721</v>
      </c>
      <c r="H724">
        <f t="shared" si="44"/>
        <v>0.72099999999999997</v>
      </c>
      <c r="I724">
        <f>IF(Price!$AB$12&gt;Price!$AB$11,BETAINV(H724,Price!$AB$19,Price!$AB$20,Price!$AB$11,Price!$AB$12),Price!$AB$11)</f>
        <v>5.6060404794028731</v>
      </c>
      <c r="J724">
        <f>IF(Yield!$AB$12&gt;Yield!$AB$11,BETAINV(H724,Yield!$AB$19,Yield!$AB$20,Yield!$AB$11,Yield!$AB$12),Yield!$AB$11)</f>
        <v>54.657040601195554</v>
      </c>
      <c r="K724">
        <f>IF(Costs!$AB$12&gt;Costs!$AB$11,BETAINV(H724,Costs!$AB$19,Costs!$AB$20,Costs!$AB$11,Costs!$AB$12),Costs!$AB$11)</f>
        <v>144.24645555446546</v>
      </c>
      <c r="L724">
        <f t="shared" si="45"/>
        <v>162.16312654020317</v>
      </c>
      <c r="M724">
        <f t="shared" si="46"/>
        <v>54.003126540203169</v>
      </c>
      <c r="N724">
        <f t="shared" si="47"/>
        <v>0.72099999999999997</v>
      </c>
    </row>
    <row r="725" spans="7:14" x14ac:dyDescent="0.25">
      <c r="G725">
        <v>722</v>
      </c>
      <c r="H725">
        <f t="shared" si="44"/>
        <v>0.72199999999999998</v>
      </c>
      <c r="I725">
        <f>IF(Price!$AB$12&gt;Price!$AB$11,BETAINV(H725,Price!$AB$19,Price!$AB$20,Price!$AB$11,Price!$AB$12),Price!$AB$11)</f>
        <v>5.6073195783623291</v>
      </c>
      <c r="J725">
        <f>IF(Yield!$AB$12&gt;Yield!$AB$11,BETAINV(H725,Yield!$AB$19,Yield!$AB$20,Yield!$AB$11,Yield!$AB$12),Yield!$AB$11)</f>
        <v>54.674194517818769</v>
      </c>
      <c r="K725">
        <f>IF(Costs!$AB$12&gt;Costs!$AB$11,BETAINV(H725,Costs!$AB$19,Costs!$AB$20,Costs!$AB$11,Costs!$AB$12),Costs!$AB$11)</f>
        <v>144.25233036585772</v>
      </c>
      <c r="L725">
        <f t="shared" si="45"/>
        <v>162.32335098509779</v>
      </c>
      <c r="M725">
        <f t="shared" si="46"/>
        <v>54.163350985097793</v>
      </c>
      <c r="N725">
        <f t="shared" si="47"/>
        <v>0.72199999999999998</v>
      </c>
    </row>
    <row r="726" spans="7:14" x14ac:dyDescent="0.25">
      <c r="G726">
        <v>723</v>
      </c>
      <c r="H726">
        <f t="shared" si="44"/>
        <v>0.72299999999999998</v>
      </c>
      <c r="I726">
        <f>IF(Price!$AB$12&gt;Price!$AB$11,BETAINV(H726,Price!$AB$19,Price!$AB$20,Price!$AB$11,Price!$AB$12),Price!$AB$11)</f>
        <v>5.6085996441459773</v>
      </c>
      <c r="J726">
        <f>IF(Yield!$AB$12&gt;Yield!$AB$11,BETAINV(H726,Yield!$AB$19,Yield!$AB$20,Yield!$AB$11,Yield!$AB$12),Yield!$AB$11)</f>
        <v>54.691343401585129</v>
      </c>
      <c r="K726">
        <f>IF(Costs!$AB$12&gt;Costs!$AB$11,BETAINV(H726,Costs!$AB$19,Costs!$AB$20,Costs!$AB$11,Costs!$AB$12),Costs!$AB$11)</f>
        <v>144.25821667054794</v>
      </c>
      <c r="L726">
        <f t="shared" si="45"/>
        <v>162.48363246944785</v>
      </c>
      <c r="M726">
        <f t="shared" si="46"/>
        <v>54.323632469447858</v>
      </c>
      <c r="N726">
        <f t="shared" si="47"/>
        <v>0.72299999999999998</v>
      </c>
    </row>
    <row r="727" spans="7:14" x14ac:dyDescent="0.25">
      <c r="G727">
        <v>724</v>
      </c>
      <c r="H727">
        <f t="shared" si="44"/>
        <v>0.72399999999999998</v>
      </c>
      <c r="I727">
        <f>IF(Price!$AB$12&gt;Price!$AB$11,BETAINV(H727,Price!$AB$19,Price!$AB$20,Price!$AB$11,Price!$AB$12),Price!$AB$11)</f>
        <v>5.6098806875966964</v>
      </c>
      <c r="J727">
        <f>IF(Yield!$AB$12&gt;Yield!$AB$11,BETAINV(H727,Yield!$AB$19,Yield!$AB$20,Yield!$AB$11,Yield!$AB$12),Yield!$AB$11)</f>
        <v>54.708487327025225</v>
      </c>
      <c r="K727">
        <f>IF(Costs!$AB$12&gt;Costs!$AB$11,BETAINV(H727,Costs!$AB$19,Costs!$AB$20,Costs!$AB$11,Costs!$AB$12),Costs!$AB$11)</f>
        <v>144.26411455098318</v>
      </c>
      <c r="L727">
        <f t="shared" si="45"/>
        <v>162.64397195252425</v>
      </c>
      <c r="M727">
        <f t="shared" si="46"/>
        <v>54.483971952524257</v>
      </c>
      <c r="N727">
        <f t="shared" si="47"/>
        <v>0.72399999999999998</v>
      </c>
    </row>
    <row r="728" spans="7:14" x14ac:dyDescent="0.25">
      <c r="G728">
        <v>725</v>
      </c>
      <c r="H728">
        <f t="shared" si="44"/>
        <v>0.72499999999999998</v>
      </c>
      <c r="I728">
        <f>IF(Price!$AB$12&gt;Price!$AB$11,BETAINV(H728,Price!$AB$19,Price!$AB$20,Price!$AB$11,Price!$AB$12),Price!$AB$11)</f>
        <v>5.6111627196394362</v>
      </c>
      <c r="J728">
        <f>IF(Yield!$AB$12&gt;Yield!$AB$11,BETAINV(H728,Yield!$AB$19,Yield!$AB$20,Yield!$AB$11,Yield!$AB$12),Yield!$AB$11)</f>
        <v>54.725626368909658</v>
      </c>
      <c r="K728">
        <f>IF(Costs!$AB$12&gt;Costs!$AB$11,BETAINV(H728,Costs!$AB$19,Costs!$AB$20,Costs!$AB$11,Costs!$AB$12),Costs!$AB$11)</f>
        <v>144.27002409039838</v>
      </c>
      <c r="L728">
        <f t="shared" si="45"/>
        <v>162.80437039974439</v>
      </c>
      <c r="M728">
        <f t="shared" si="46"/>
        <v>54.644370399744389</v>
      </c>
      <c r="N728">
        <f t="shared" si="47"/>
        <v>0.72499999999999998</v>
      </c>
    </row>
    <row r="729" spans="7:14" x14ac:dyDescent="0.25">
      <c r="G729">
        <v>726</v>
      </c>
      <c r="H729">
        <f t="shared" si="44"/>
        <v>0.72599999999999998</v>
      </c>
      <c r="I729">
        <f>IF(Price!$AB$12&gt;Price!$AB$11,BETAINV(H729,Price!$AB$19,Price!$AB$20,Price!$AB$11,Price!$AB$12),Price!$AB$11)</f>
        <v>5.6124457512823955</v>
      </c>
      <c r="J729">
        <f>IF(Yield!$AB$12&gt;Yield!$AB$11,BETAINV(H729,Yield!$AB$19,Yield!$AB$20,Yield!$AB$11,Yield!$AB$12),Yield!$AB$11)</f>
        <v>54.742760602254172</v>
      </c>
      <c r="K729">
        <f>IF(Costs!$AB$12&gt;Costs!$AB$11,BETAINV(H729,Costs!$AB$19,Costs!$AB$20,Costs!$AB$11,Costs!$AB$12),Costs!$AB$11)</f>
        <v>144.27594537282747</v>
      </c>
      <c r="L729">
        <f t="shared" si="45"/>
        <v>162.96482878276325</v>
      </c>
      <c r="M729">
        <f t="shared" si="46"/>
        <v>54.804828782763252</v>
      </c>
      <c r="N729">
        <f t="shared" si="47"/>
        <v>0.72599999999999998</v>
      </c>
    </row>
    <row r="730" spans="7:14" x14ac:dyDescent="0.25">
      <c r="G730">
        <v>727</v>
      </c>
      <c r="H730">
        <f t="shared" si="44"/>
        <v>0.72699999999999998</v>
      </c>
      <c r="I730">
        <f>IF(Price!$AB$12&gt;Price!$AB$11,BETAINV(H730,Price!$AB$19,Price!$AB$20,Price!$AB$11,Price!$AB$12),Price!$AB$11)</f>
        <v>5.6137297936182229</v>
      </c>
      <c r="J730">
        <f>IF(Yield!$AB$12&gt;Yield!$AB$11,BETAINV(H730,Yield!$AB$19,Yield!$AB$20,Yield!$AB$11,Yield!$AB$12),Yield!$AB$11)</f>
        <v>54.759890102324697</v>
      </c>
      <c r="K730">
        <f>IF(Costs!$AB$12&gt;Costs!$AB$11,BETAINV(H730,Costs!$AB$19,Costs!$AB$20,Costs!$AB$11,Costs!$AB$12),Costs!$AB$11)</f>
        <v>144.28187848311438</v>
      </c>
      <c r="L730">
        <f t="shared" si="45"/>
        <v>163.12534807956541</v>
      </c>
      <c r="M730">
        <f t="shared" si="46"/>
        <v>54.965348079565416</v>
      </c>
      <c r="N730">
        <f t="shared" si="47"/>
        <v>0.72699999999999998</v>
      </c>
    </row>
    <row r="731" spans="7:14" x14ac:dyDescent="0.25">
      <c r="G731">
        <v>728</v>
      </c>
      <c r="H731">
        <f t="shared" si="44"/>
        <v>0.72799999999999998</v>
      </c>
      <c r="I731">
        <f>IF(Price!$AB$12&gt;Price!$AB$11,BETAINV(H731,Price!$AB$19,Price!$AB$20,Price!$AB$11,Price!$AB$12),Price!$AB$11)</f>
        <v>5.6150148578252397</v>
      </c>
      <c r="J731">
        <f>IF(Yield!$AB$12&gt;Yield!$AB$11,BETAINV(H731,Yield!$AB$19,Yield!$AB$20,Yield!$AB$11,Yield!$AB$12),Yield!$AB$11)</f>
        <v>54.777014944642517</v>
      </c>
      <c r="K731">
        <f>IF(Costs!$AB$12&gt;Costs!$AB$11,BETAINV(H731,Costs!$AB$19,Costs!$AB$20,Costs!$AB$11,Costs!$AB$12),Costs!$AB$11)</f>
        <v>144.28782350692441</v>
      </c>
      <c r="L731">
        <f t="shared" si="45"/>
        <v>163.28592927455853</v>
      </c>
      <c r="M731">
        <f t="shared" si="46"/>
        <v>55.12592927455853</v>
      </c>
      <c r="N731">
        <f t="shared" si="47"/>
        <v>0.72799999999999998</v>
      </c>
    </row>
    <row r="732" spans="7:14" x14ac:dyDescent="0.25">
      <c r="G732">
        <v>729</v>
      </c>
      <c r="H732">
        <f t="shared" si="44"/>
        <v>0.72899999999999998</v>
      </c>
      <c r="I732">
        <f>IF(Price!$AB$12&gt;Price!$AB$11,BETAINV(H732,Price!$AB$19,Price!$AB$20,Price!$AB$11,Price!$AB$12),Price!$AB$11)</f>
        <v>5.6163009551686676</v>
      </c>
      <c r="J732">
        <f>IF(Yield!$AB$12&gt;Yield!$AB$11,BETAINV(H732,Yield!$AB$19,Yield!$AB$20,Yield!$AB$11,Yield!$AB$12),Yield!$AB$11)</f>
        <v>54.79413520498953</v>
      </c>
      <c r="K732">
        <f>IF(Costs!$AB$12&gt;Costs!$AB$11,BETAINV(H732,Costs!$AB$19,Costs!$AB$20,Costs!$AB$11,Costs!$AB$12),Costs!$AB$11)</f>
        <v>144.29378053075578</v>
      </c>
      <c r="L732">
        <f t="shared" si="45"/>
        <v>163.44657335866805</v>
      </c>
      <c r="M732">
        <f t="shared" si="46"/>
        <v>55.286573358668051</v>
      </c>
      <c r="N732">
        <f t="shared" si="47"/>
        <v>0.72899999999999998</v>
      </c>
    </row>
    <row r="733" spans="7:14" x14ac:dyDescent="0.25">
      <c r="G733">
        <v>730</v>
      </c>
      <c r="H733">
        <f t="shared" si="44"/>
        <v>0.73</v>
      </c>
      <c r="I733">
        <f>IF(Price!$AB$12&gt;Price!$AB$11,BETAINV(H733,Price!$AB$19,Price!$AB$20,Price!$AB$11,Price!$AB$12),Price!$AB$11)</f>
        <v>5.6175880970018977</v>
      </c>
      <c r="J733">
        <f>IF(Yield!$AB$12&gt;Yield!$AB$11,BETAINV(H733,Yield!$AB$19,Yield!$AB$20,Yield!$AB$11,Yield!$AB$12),Yield!$AB$11)</f>
        <v>54.81125095941357</v>
      </c>
      <c r="K733">
        <f>IF(Costs!$AB$12&gt;Costs!$AB$11,BETAINV(H733,Costs!$AB$19,Costs!$AB$20,Costs!$AB$11,Costs!$AB$12),Costs!$AB$11)</f>
        <v>144.29974964195125</v>
      </c>
      <c r="L733">
        <f t="shared" si="45"/>
        <v>163.60728132943424</v>
      </c>
      <c r="M733">
        <f t="shared" si="46"/>
        <v>55.447281329434247</v>
      </c>
      <c r="N733">
        <f t="shared" si="47"/>
        <v>0.73</v>
      </c>
    </row>
    <row r="734" spans="7:14" x14ac:dyDescent="0.25">
      <c r="G734">
        <v>731</v>
      </c>
      <c r="H734">
        <f t="shared" si="44"/>
        <v>0.73099999999999998</v>
      </c>
      <c r="I734">
        <f>IF(Price!$AB$12&gt;Price!$AB$11,BETAINV(H734,Price!$AB$19,Price!$AB$20,Price!$AB$11,Price!$AB$12),Price!$AB$11)</f>
        <v>5.6188762947677642</v>
      </c>
      <c r="J734">
        <f>IF(Yield!$AB$12&gt;Yield!$AB$11,BETAINV(H734,Yield!$AB$19,Yield!$AB$20,Yield!$AB$11,Yield!$AB$12),Yield!$AB$11)</f>
        <v>54.828362284233727</v>
      </c>
      <c r="K734">
        <f>IF(Costs!$AB$12&gt;Costs!$AB$11,BETAINV(H734,Costs!$AB$19,Costs!$AB$20,Costs!$AB$11,Costs!$AB$12),Costs!$AB$11)</f>
        <v>144.30573092871003</v>
      </c>
      <c r="L734">
        <f t="shared" si="45"/>
        <v>163.7680541911098</v>
      </c>
      <c r="M734">
        <f t="shared" si="46"/>
        <v>55.608054191109801</v>
      </c>
      <c r="N734">
        <f t="shared" si="47"/>
        <v>0.73099999999999998</v>
      </c>
    </row>
    <row r="735" spans="7:14" x14ac:dyDescent="0.25">
      <c r="G735">
        <v>732</v>
      </c>
      <c r="H735">
        <f t="shared" si="44"/>
        <v>0.73199999999999998</v>
      </c>
      <c r="I735">
        <f>IF(Price!$AB$12&gt;Price!$AB$11,BETAINV(H735,Price!$AB$19,Price!$AB$20,Price!$AB$11,Price!$AB$12),Price!$AB$11)</f>
        <v>5.6201655599998439</v>
      </c>
      <c r="J735">
        <f>IF(Yield!$AB$12&gt;Yield!$AB$11,BETAINV(H735,Yield!$AB$19,Yield!$AB$20,Yield!$AB$11,Yield!$AB$12),Yield!$AB$11)</f>
        <v>54.845469256045881</v>
      </c>
      <c r="K735">
        <f>IF(Costs!$AB$12&gt;Costs!$AB$11,BETAINV(H735,Costs!$AB$19,Costs!$AB$20,Costs!$AB$11,Costs!$AB$12),Costs!$AB$11)</f>
        <v>144.31172448010011</v>
      </c>
      <c r="L735">
        <f t="shared" si="45"/>
        <v>163.92889295475919</v>
      </c>
      <c r="M735">
        <f t="shared" si="46"/>
        <v>55.768892954759195</v>
      </c>
      <c r="N735">
        <f t="shared" si="47"/>
        <v>0.73199999999999998</v>
      </c>
    </row>
    <row r="736" spans="7:14" x14ac:dyDescent="0.25">
      <c r="G736">
        <v>733</v>
      </c>
      <c r="H736">
        <f t="shared" si="44"/>
        <v>0.73299999999999998</v>
      </c>
      <c r="I736">
        <f>IF(Price!$AB$12&gt;Price!$AB$11,BETAINV(H736,Price!$AB$19,Price!$AB$20,Price!$AB$11,Price!$AB$12),Price!$AB$11)</f>
        <v>5.6214559043237866</v>
      </c>
      <c r="J736">
        <f>IF(Yield!$AB$12&gt;Yield!$AB$11,BETAINV(H736,Yield!$AB$19,Yield!$AB$20,Yield!$AB$11,Yield!$AB$12),Yield!$AB$11)</f>
        <v>54.86257195172815</v>
      </c>
      <c r="K736">
        <f>IF(Costs!$AB$12&gt;Costs!$AB$11,BETAINV(H736,Costs!$AB$19,Costs!$AB$20,Costs!$AB$11,Costs!$AB$12),Costs!$AB$11)</f>
        <v>144.31773038607031</v>
      </c>
      <c r="L736">
        <f t="shared" si="45"/>
        <v>164.08979863836049</v>
      </c>
      <c r="M736">
        <f t="shared" si="46"/>
        <v>55.929798638360495</v>
      </c>
      <c r="N736">
        <f t="shared" si="47"/>
        <v>0.73299999999999998</v>
      </c>
    </row>
    <row r="737" spans="7:14" x14ac:dyDescent="0.25">
      <c r="G737">
        <v>734</v>
      </c>
      <c r="H737">
        <f t="shared" si="44"/>
        <v>0.73399999999999999</v>
      </c>
      <c r="I737">
        <f>IF(Price!$AB$12&gt;Price!$AB$11,BETAINV(H737,Price!$AB$19,Price!$AB$20,Price!$AB$11,Price!$AB$12),Price!$AB$11)</f>
        <v>5.6227473394586456</v>
      </c>
      <c r="J737">
        <f>IF(Yield!$AB$12&gt;Yield!$AB$11,BETAINV(H737,Yield!$AB$19,Yield!$AB$20,Yield!$AB$11,Yield!$AB$12),Yield!$AB$11)</f>
        <v>54.879670448446532</v>
      </c>
      <c r="K737">
        <f>IF(Costs!$AB$12&gt;Costs!$AB$11,BETAINV(H737,Costs!$AB$19,Costs!$AB$20,Costs!$AB$11,Costs!$AB$12),Costs!$AB$11)</f>
        <v>144.32374873746312</v>
      </c>
      <c r="L737">
        <f t="shared" si="45"/>
        <v>164.25077226690689</v>
      </c>
      <c r="M737">
        <f t="shared" si="46"/>
        <v>56.090772266906896</v>
      </c>
      <c r="N737">
        <f t="shared" si="47"/>
        <v>0.73399999999999999</v>
      </c>
    </row>
    <row r="738" spans="7:14" x14ac:dyDescent="0.25">
      <c r="G738">
        <v>735</v>
      </c>
      <c r="H738">
        <f t="shared" si="44"/>
        <v>0.73499999999999999</v>
      </c>
      <c r="I738">
        <f>IF(Price!$AB$12&gt;Price!$AB$11,BETAINV(H738,Price!$AB$19,Price!$AB$20,Price!$AB$11,Price!$AB$12),Price!$AB$11)</f>
        <v>5.6240398772182587</v>
      </c>
      <c r="J738">
        <f>IF(Yield!$AB$12&gt;Yield!$AB$11,BETAINV(H738,Yield!$AB$19,Yield!$AB$20,Yield!$AB$11,Yield!$AB$12),Yield!$AB$11)</f>
        <v>54.896764823660604</v>
      </c>
      <c r="K738">
        <f>IF(Costs!$AB$12&gt;Costs!$AB$11,BETAINV(H738,Costs!$AB$19,Costs!$AB$20,Costs!$AB$11,Costs!$AB$12),Costs!$AB$11)</f>
        <v>144.32977962602726</v>
      </c>
      <c r="L738">
        <f t="shared" si="45"/>
        <v>164.41181487251256</v>
      </c>
      <c r="M738">
        <f t="shared" si="46"/>
        <v>56.251814872512568</v>
      </c>
      <c r="N738">
        <f t="shared" si="47"/>
        <v>0.73499999999999999</v>
      </c>
    </row>
    <row r="739" spans="7:14" x14ac:dyDescent="0.25">
      <c r="G739">
        <v>736</v>
      </c>
      <c r="H739">
        <f t="shared" si="44"/>
        <v>0.73599999999999999</v>
      </c>
      <c r="I739">
        <f>IF(Price!$AB$12&gt;Price!$AB$11,BETAINV(H739,Price!$AB$19,Price!$AB$20,Price!$AB$11,Price!$AB$12),Price!$AB$11)</f>
        <v>5.625333529512627</v>
      </c>
      <c r="J739">
        <f>IF(Yield!$AB$12&gt;Yield!$AB$11,BETAINV(H739,Yield!$AB$19,Yield!$AB$20,Yield!$AB$11,Yield!$AB$12),Yield!$AB$11)</f>
        <v>54.913855155129227</v>
      </c>
      <c r="K739">
        <f>IF(Costs!$AB$12&gt;Costs!$AB$11,BETAINV(H739,Costs!$AB$19,Costs!$AB$20,Costs!$AB$11,Costs!$AB$12),Costs!$AB$11)</f>
        <v>144.33582314443089</v>
      </c>
      <c r="L739">
        <f t="shared" si="45"/>
        <v>164.57292749451739</v>
      </c>
      <c r="M739">
        <f t="shared" si="46"/>
        <v>56.41292749451739</v>
      </c>
      <c r="N739">
        <f t="shared" si="47"/>
        <v>0.73599999999999999</v>
      </c>
    </row>
    <row r="740" spans="7:14" x14ac:dyDescent="0.25">
      <c r="G740">
        <v>737</v>
      </c>
      <c r="H740">
        <f t="shared" si="44"/>
        <v>0.73699999999999999</v>
      </c>
      <c r="I740">
        <f>IF(Price!$AB$12&gt;Price!$AB$11,BETAINV(H740,Price!$AB$19,Price!$AB$20,Price!$AB$11,Price!$AB$12),Price!$AB$11)</f>
        <v>5.6266283083493374</v>
      </c>
      <c r="J740">
        <f>IF(Yield!$AB$12&gt;Yield!$AB$11,BETAINV(H740,Yield!$AB$19,Yield!$AB$20,Yield!$AB$11,Yield!$AB$12),Yield!$AB$11)</f>
        <v>54.930941520916413</v>
      </c>
      <c r="K740">
        <f>IF(Costs!$AB$12&gt;Costs!$AB$11,BETAINV(H740,Costs!$AB$19,Costs!$AB$20,Costs!$AB$11,Costs!$AB$12),Costs!$AB$11)</f>
        <v>144.34187938627474</v>
      </c>
      <c r="L740">
        <f t="shared" si="45"/>
        <v>164.73411117959557</v>
      </c>
      <c r="M740">
        <f t="shared" si="46"/>
        <v>56.574111179595576</v>
      </c>
      <c r="N740">
        <f t="shared" si="47"/>
        <v>0.73699999999999999</v>
      </c>
    </row>
    <row r="741" spans="7:14" x14ac:dyDescent="0.25">
      <c r="G741">
        <v>738</v>
      </c>
      <c r="H741">
        <f t="shared" si="44"/>
        <v>0.73799999999999999</v>
      </c>
      <c r="I741">
        <f>IF(Price!$AB$12&gt;Price!$AB$11,BETAINV(H741,Price!$AB$19,Price!$AB$20,Price!$AB$11,Price!$AB$12),Price!$AB$11)</f>
        <v>5.6279242258349882</v>
      </c>
      <c r="J741">
        <f>IF(Yield!$AB$12&gt;Yield!$AB$11,BETAINV(H741,Yield!$AB$19,Yield!$AB$20,Yield!$AB$11,Yield!$AB$12),Yield!$AB$11)</f>
        <v>54.948023999397265</v>
      </c>
      <c r="K741">
        <f>IF(Costs!$AB$12&gt;Costs!$AB$11,BETAINV(H741,Costs!$AB$19,Costs!$AB$20,Costs!$AB$11,Costs!$AB$12),Costs!$AB$11)</f>
        <v>144.34794844610559</v>
      </c>
      <c r="L741">
        <f t="shared" si="45"/>
        <v>164.89536698186458</v>
      </c>
      <c r="M741">
        <f t="shared" si="46"/>
        <v>56.735366981864587</v>
      </c>
      <c r="N741">
        <f t="shared" si="47"/>
        <v>0.73799999999999999</v>
      </c>
    </row>
    <row r="742" spans="7:14" x14ac:dyDescent="0.25">
      <c r="G742">
        <v>739</v>
      </c>
      <c r="H742">
        <f t="shared" si="44"/>
        <v>0.73899999999999999</v>
      </c>
      <c r="I742">
        <f>IF(Price!$AB$12&gt;Price!$AB$11,BETAINV(H742,Price!$AB$19,Price!$AB$20,Price!$AB$11,Price!$AB$12),Price!$AB$11)</f>
        <v>5.6292212941766673</v>
      </c>
      <c r="J742">
        <f>IF(Yield!$AB$12&gt;Yield!$AB$11,BETAINV(H742,Yield!$AB$19,Yield!$AB$20,Yield!$AB$11,Yield!$AB$12),Yield!$AB$11)</f>
        <v>54.965102669263949</v>
      </c>
      <c r="K742">
        <f>IF(Costs!$AB$12&gt;Costs!$AB$11,BETAINV(H742,Costs!$AB$19,Costs!$AB$20,Costs!$AB$11,Costs!$AB$12),Costs!$AB$11)</f>
        <v>144.35403041943007</v>
      </c>
      <c r="L742">
        <f t="shared" si="45"/>
        <v>165.05669596299734</v>
      </c>
      <c r="M742">
        <f t="shared" si="46"/>
        <v>56.896695962997342</v>
      </c>
      <c r="N742">
        <f t="shared" si="47"/>
        <v>0.73899999999999999</v>
      </c>
    </row>
    <row r="743" spans="7:14" x14ac:dyDescent="0.25">
      <c r="G743">
        <v>740</v>
      </c>
      <c r="H743">
        <f t="shared" si="44"/>
        <v>0.74</v>
      </c>
      <c r="I743">
        <f>IF(Price!$AB$12&gt;Price!$AB$11,BETAINV(H743,Price!$AB$19,Price!$AB$20,Price!$AB$11,Price!$AB$12),Price!$AB$11)</f>
        <v>5.6305195256834226</v>
      </c>
      <c r="J743">
        <f>IF(Yield!$AB$12&gt;Yield!$AB$11,BETAINV(H743,Yield!$AB$19,Yield!$AB$20,Yield!$AB$11,Yield!$AB$12),Yield!$AB$11)</f>
        <v>54.982177609531824</v>
      </c>
      <c r="K743">
        <f>IF(Costs!$AB$12&gt;Costs!$AB$11,BETAINV(H743,Costs!$AB$19,Costs!$AB$20,Costs!$AB$11,Costs!$AB$12),Costs!$AB$11)</f>
        <v>144.36012540272864</v>
      </c>
      <c r="L743">
        <f t="shared" si="45"/>
        <v>165.21809919233417</v>
      </c>
      <c r="M743">
        <f t="shared" si="46"/>
        <v>57.058099192334168</v>
      </c>
      <c r="N743">
        <f t="shared" si="47"/>
        <v>0.74</v>
      </c>
    </row>
    <row r="744" spans="7:14" x14ac:dyDescent="0.25">
      <c r="G744">
        <v>741</v>
      </c>
      <c r="H744">
        <f t="shared" si="44"/>
        <v>0.74099999999999999</v>
      </c>
      <c r="I744">
        <f>IF(Price!$AB$12&gt;Price!$AB$11,BETAINV(H744,Price!$AB$19,Price!$AB$20,Price!$AB$11,Price!$AB$12),Price!$AB$11)</f>
        <v>5.6318189327677874</v>
      </c>
      <c r="J744">
        <f>IF(Yield!$AB$12&gt;Yield!$AB$11,BETAINV(H744,Yield!$AB$19,Yield!$AB$20,Yield!$AB$11,Yield!$AB$12),Yield!$AB$11)</f>
        <v>54.999248899545563</v>
      </c>
      <c r="K744">
        <f>IF(Costs!$AB$12&gt;Costs!$AB$11,BETAINV(H744,Costs!$AB$19,Costs!$AB$20,Costs!$AB$11,Costs!$AB$12),Costs!$AB$11)</f>
        <v>144.36623349346979</v>
      </c>
      <c r="L744">
        <f t="shared" si="45"/>
        <v>165.37957774699879</v>
      </c>
      <c r="M744">
        <f t="shared" si="46"/>
        <v>57.219577746998795</v>
      </c>
      <c r="N744">
        <f t="shared" si="47"/>
        <v>0.74099999999999999</v>
      </c>
    </row>
    <row r="745" spans="7:14" x14ac:dyDescent="0.25">
      <c r="G745">
        <v>742</v>
      </c>
      <c r="H745">
        <f t="shared" si="44"/>
        <v>0.74199999999999999</v>
      </c>
      <c r="I745">
        <f>IF(Price!$AB$12&gt;Price!$AB$11,BETAINV(H745,Price!$AB$19,Price!$AB$20,Price!$AB$11,Price!$AB$12),Price!$AB$11)</f>
        <v>5.6331195279473096</v>
      </c>
      <c r="J745">
        <f>IF(Yield!$AB$12&gt;Yield!$AB$11,BETAINV(H745,Yield!$AB$19,Yield!$AB$20,Yield!$AB$11,Yield!$AB$12),Yield!$AB$11)</f>
        <v>55.016316618985499</v>
      </c>
      <c r="K745">
        <f>IF(Costs!$AB$12&gt;Costs!$AB$11,BETAINV(H745,Costs!$AB$19,Costs!$AB$20,Costs!$AB$11,Costs!$AB$12),Costs!$AB$11)</f>
        <v>144.37235479012449</v>
      </c>
      <c r="L745">
        <f t="shared" si="45"/>
        <v>165.54113271201484</v>
      </c>
      <c r="M745">
        <f t="shared" si="46"/>
        <v>57.381132712014846</v>
      </c>
      <c r="N745">
        <f t="shared" si="47"/>
        <v>0.74199999999999999</v>
      </c>
    </row>
    <row r="746" spans="7:14" x14ac:dyDescent="0.25">
      <c r="G746">
        <v>743</v>
      </c>
      <c r="H746">
        <f t="shared" si="44"/>
        <v>0.74299999999999999</v>
      </c>
      <c r="I746">
        <f>IF(Price!$AB$12&gt;Price!$AB$11,BETAINV(H746,Price!$AB$19,Price!$AB$20,Price!$AB$11,Price!$AB$12),Price!$AB$11)</f>
        <v>5.6344213238461274</v>
      </c>
      <c r="J746">
        <f>IF(Yield!$AB$12&gt;Yield!$AB$11,BETAINV(H746,Yield!$AB$19,Yield!$AB$20,Yield!$AB$11,Yield!$AB$12),Yield!$AB$11)</f>
        <v>55.033380847873929</v>
      </c>
      <c r="K746">
        <f>IF(Costs!$AB$12&gt;Costs!$AB$11,BETAINV(H746,Costs!$AB$19,Costs!$AB$20,Costs!$AB$11,Costs!$AB$12),Costs!$AB$11)</f>
        <v>144.37848939218111</v>
      </c>
      <c r="L746">
        <f t="shared" si="45"/>
        <v>165.70276518042482</v>
      </c>
      <c r="M746">
        <f t="shared" si="46"/>
        <v>57.542765180424823</v>
      </c>
      <c r="N746">
        <f t="shared" si="47"/>
        <v>0.74299999999999999</v>
      </c>
    </row>
    <row r="747" spans="7:14" x14ac:dyDescent="0.25">
      <c r="G747">
        <v>744</v>
      </c>
      <c r="H747">
        <f t="shared" si="44"/>
        <v>0.74399999999999999</v>
      </c>
      <c r="I747">
        <f>IF(Price!$AB$12&gt;Price!$AB$11,BETAINV(H747,Price!$AB$19,Price!$AB$20,Price!$AB$11,Price!$AB$12),Price!$AB$11)</f>
        <v>5.635724333196551</v>
      </c>
      <c r="J747">
        <f>IF(Yield!$AB$12&gt;Yield!$AB$11,BETAINV(H747,Yield!$AB$19,Yield!$AB$20,Yield!$AB$11,Yield!$AB$12),Yield!$AB$11)</f>
        <v>55.050441666581591</v>
      </c>
      <c r="K747">
        <f>IF(Costs!$AB$12&gt;Costs!$AB$11,BETAINV(H747,Costs!$AB$19,Costs!$AB$20,Costs!$AB$11,Costs!$AB$12),Costs!$AB$11)</f>
        <v>144.38463740016027</v>
      </c>
      <c r="L747">
        <f t="shared" si="45"/>
        <v>165.86447625341088</v>
      </c>
      <c r="M747">
        <f t="shared" si="46"/>
        <v>57.704476253410888</v>
      </c>
      <c r="N747">
        <f t="shared" si="47"/>
        <v>0.74399999999999999</v>
      </c>
    </row>
    <row r="748" spans="7:14" x14ac:dyDescent="0.25">
      <c r="G748">
        <v>745</v>
      </c>
      <c r="H748">
        <f t="shared" si="44"/>
        <v>0.745</v>
      </c>
      <c r="I748">
        <f>IF(Price!$AB$12&gt;Price!$AB$11,BETAINV(H748,Price!$AB$19,Price!$AB$20,Price!$AB$11,Price!$AB$12),Price!$AB$11)</f>
        <v>5.6370285688406954</v>
      </c>
      <c r="J748">
        <f>IF(Yield!$AB$12&gt;Yield!$AB$11,BETAINV(H748,Yield!$AB$19,Yield!$AB$20,Yield!$AB$11,Yield!$AB$12),Yield!$AB$11)</f>
        <v>55.06749915583422</v>
      </c>
      <c r="K748">
        <f>IF(Costs!$AB$12&gt;Costs!$AB$11,BETAINV(H748,Costs!$AB$19,Costs!$AB$20,Costs!$AB$11,Costs!$AB$12),Costs!$AB$11)</f>
        <v>144.39079891563034</v>
      </c>
      <c r="L748">
        <f t="shared" si="45"/>
        <v>166.02626704041802</v>
      </c>
      <c r="M748">
        <f t="shared" si="46"/>
        <v>57.866267040418023</v>
      </c>
      <c r="N748">
        <f t="shared" si="47"/>
        <v>0.745</v>
      </c>
    </row>
    <row r="749" spans="7:14" x14ac:dyDescent="0.25">
      <c r="G749">
        <v>746</v>
      </c>
      <c r="H749">
        <f t="shared" si="44"/>
        <v>0.746</v>
      </c>
      <c r="I749">
        <f>IF(Price!$AB$12&gt;Price!$AB$11,BETAINV(H749,Price!$AB$19,Price!$AB$20,Price!$AB$11,Price!$AB$12),Price!$AB$11)</f>
        <v>5.6383340437321197</v>
      </c>
      <c r="J749">
        <f>IF(Yield!$AB$12&gt;Yield!$AB$11,BETAINV(H749,Yield!$AB$19,Yield!$AB$20,Yield!$AB$11,Yield!$AB$12),Yield!$AB$11)</f>
        <v>55.084553396719208</v>
      </c>
      <c r="K749">
        <f>IF(Costs!$AB$12&gt;Costs!$AB$11,BETAINV(H749,Costs!$AB$19,Costs!$AB$20,Costs!$AB$11,Costs!$AB$12),Costs!$AB$11)</f>
        <v>144.39697404122285</v>
      </c>
      <c r="L749">
        <f t="shared" si="45"/>
        <v>166.18813865927882</v>
      </c>
      <c r="M749">
        <f t="shared" si="46"/>
        <v>58.028138659278824</v>
      </c>
      <c r="N749">
        <f t="shared" si="47"/>
        <v>0.746</v>
      </c>
    </row>
    <row r="750" spans="7:14" x14ac:dyDescent="0.25">
      <c r="G750">
        <v>747</v>
      </c>
      <c r="H750">
        <f t="shared" si="44"/>
        <v>0.747</v>
      </c>
      <c r="I750">
        <f>IF(Price!$AB$12&gt;Price!$AB$11,BETAINV(H750,Price!$AB$19,Price!$AB$20,Price!$AB$11,Price!$AB$12),Price!$AB$11)</f>
        <v>5.6396407709375111</v>
      </c>
      <c r="J750">
        <f>IF(Yield!$AB$12&gt;Yield!$AB$11,BETAINV(H750,Yield!$AB$19,Yield!$AB$20,Yield!$AB$11,Yield!$AB$12),Yield!$AB$11)</f>
        <v>55.101604470692308</v>
      </c>
      <c r="K750">
        <f>IF(Costs!$AB$12&gt;Costs!$AB$11,BETAINV(H750,Costs!$AB$19,Costs!$AB$20,Costs!$AB$11,Costs!$AB$12),Costs!$AB$11)</f>
        <v>144.40316288064855</v>
      </c>
      <c r="L750">
        <f t="shared" si="45"/>
        <v>166.3500922363404</v>
      </c>
      <c r="M750">
        <f t="shared" si="46"/>
        <v>58.190092236340405</v>
      </c>
      <c r="N750">
        <f t="shared" si="47"/>
        <v>0.747</v>
      </c>
    </row>
    <row r="751" spans="7:14" x14ac:dyDescent="0.25">
      <c r="G751">
        <v>748</v>
      </c>
      <c r="H751">
        <f t="shared" si="44"/>
        <v>0.748</v>
      </c>
      <c r="I751">
        <f>IF(Price!$AB$12&gt;Price!$AB$11,BETAINV(H751,Price!$AB$19,Price!$AB$20,Price!$AB$11,Price!$AB$12),Price!$AB$11)</f>
        <v>5.640948763638395</v>
      </c>
      <c r="J751">
        <f>IF(Yield!$AB$12&gt;Yield!$AB$11,BETAINV(H751,Yield!$AB$19,Yield!$AB$20,Yield!$AB$11,Yield!$AB$12),Yield!$AB$11)</f>
        <v>55.118652459584531</v>
      </c>
      <c r="K751">
        <f>IF(Costs!$AB$12&gt;Costs!$AB$11,BETAINV(H751,Costs!$AB$19,Costs!$AB$20,Costs!$AB$11,Costs!$AB$12),Costs!$AB$11)</f>
        <v>144.4093655387135</v>
      </c>
      <c r="L751">
        <f t="shared" si="45"/>
        <v>166.51212890659426</v>
      </c>
      <c r="M751">
        <f t="shared" si="46"/>
        <v>58.35212890659426</v>
      </c>
      <c r="N751">
        <f t="shared" si="47"/>
        <v>0.748</v>
      </c>
    </row>
    <row r="752" spans="7:14" x14ac:dyDescent="0.25">
      <c r="G752">
        <v>749</v>
      </c>
      <c r="H752">
        <f t="shared" si="44"/>
        <v>0.749</v>
      </c>
      <c r="I752">
        <f>IF(Price!$AB$12&gt;Price!$AB$11,BETAINV(H752,Price!$AB$19,Price!$AB$20,Price!$AB$11,Price!$AB$12),Price!$AB$11)</f>
        <v>5.6422580351328691</v>
      </c>
      <c r="J752">
        <f>IF(Yield!$AB$12&gt;Yield!$AB$11,BETAINV(H752,Yield!$AB$19,Yield!$AB$20,Yield!$AB$11,Yield!$AB$12),Yield!$AB$11)</f>
        <v>55.135697445609118</v>
      </c>
      <c r="K752">
        <f>IF(Costs!$AB$12&gt;Costs!$AB$11,BETAINV(H752,Costs!$AB$19,Costs!$AB$20,Costs!$AB$11,Costs!$AB$12),Costs!$AB$11)</f>
        <v>144.41558212133558</v>
      </c>
      <c r="L752">
        <f t="shared" si="45"/>
        <v>166.67424981380728</v>
      </c>
      <c r="M752">
        <f t="shared" si="46"/>
        <v>58.514249813807282</v>
      </c>
      <c r="N752">
        <f t="shared" si="47"/>
        <v>0.749</v>
      </c>
    </row>
    <row r="753" spans="7:14" x14ac:dyDescent="0.25">
      <c r="G753">
        <v>750</v>
      </c>
      <c r="H753">
        <f t="shared" si="44"/>
        <v>0.75</v>
      </c>
      <c r="I753">
        <f>IF(Price!$AB$12&gt;Price!$AB$11,BETAINV(H753,Price!$AB$19,Price!$AB$20,Price!$AB$11,Price!$AB$12),Price!$AB$11)</f>
        <v>5.643568598837378</v>
      </c>
      <c r="J753">
        <f>IF(Yield!$AB$12&gt;Yield!$AB$11,BETAINV(H753,Yield!$AB$19,Yield!$AB$20,Yield!$AB$11,Yield!$AB$12),Yield!$AB$11)</f>
        <v>55.152739511368537</v>
      </c>
      <c r="K753">
        <f>IF(Costs!$AB$12&gt;Costs!$AB$11,BETAINV(H753,Costs!$AB$19,Costs!$AB$20,Costs!$AB$11,Costs!$AB$12),Costs!$AB$11)</f>
        <v>144.4218127355613</v>
      </c>
      <c r="L753">
        <f t="shared" si="45"/>
        <v>166.83645611065575</v>
      </c>
      <c r="M753">
        <f t="shared" si="46"/>
        <v>58.676456110655749</v>
      </c>
      <c r="N753">
        <f t="shared" si="47"/>
        <v>0.75</v>
      </c>
    </row>
    <row r="754" spans="7:14" x14ac:dyDescent="0.25">
      <c r="G754">
        <v>751</v>
      </c>
      <c r="H754">
        <f t="shared" si="44"/>
        <v>0.751</v>
      </c>
      <c r="I754">
        <f>IF(Price!$AB$12&gt;Price!$AB$11,BETAINV(H754,Price!$AB$19,Price!$AB$20,Price!$AB$11,Price!$AB$12),Price!$AB$11)</f>
        <v>5.6448804682885134</v>
      </c>
      <c r="J754">
        <f>IF(Yield!$AB$12&gt;Yield!$AB$11,BETAINV(H754,Yield!$AB$19,Yield!$AB$20,Yield!$AB$11,Yield!$AB$12),Yield!$AB$11)</f>
        <v>55.169778739861734</v>
      </c>
      <c r="K754">
        <f>IF(Costs!$AB$12&gt;Costs!$AB$11,BETAINV(H754,Costs!$AB$19,Costs!$AB$20,Costs!$AB$11,Costs!$AB$12),Costs!$AB$11)</f>
        <v>144.42805748958301</v>
      </c>
      <c r="L754">
        <f t="shared" si="45"/>
        <v>166.99874895886137</v>
      </c>
      <c r="M754">
        <f t="shared" si="46"/>
        <v>58.838748958861373</v>
      </c>
      <c r="N754">
        <f t="shared" si="47"/>
        <v>0.751</v>
      </c>
    </row>
    <row r="755" spans="7:14" x14ac:dyDescent="0.25">
      <c r="G755">
        <v>752</v>
      </c>
      <c r="H755">
        <f t="shared" si="44"/>
        <v>0.752</v>
      </c>
      <c r="I755">
        <f>IF(Price!$AB$12&gt;Price!$AB$11,BETAINV(H755,Price!$AB$19,Price!$AB$20,Price!$AB$11,Price!$AB$12),Price!$AB$11)</f>
        <v>5.6461936571448517</v>
      </c>
      <c r="J755">
        <f>IF(Yield!$AB$12&gt;Yield!$AB$11,BETAINV(H755,Yield!$AB$19,Yield!$AB$20,Yield!$AB$11,Yield!$AB$12),Yield!$AB$11)</f>
        <v>55.186815214491347</v>
      </c>
      <c r="K755">
        <f>IF(Costs!$AB$12&gt;Costs!$AB$11,BETAINV(H755,Costs!$AB$19,Costs!$AB$20,Costs!$AB$11,Costs!$AB$12),Costs!$AB$11)</f>
        <v>144.43431649275621</v>
      </c>
      <c r="L755">
        <f t="shared" si="45"/>
        <v>167.16112952932983</v>
      </c>
      <c r="M755">
        <f t="shared" si="46"/>
        <v>59.00112952932983</v>
      </c>
      <c r="N755">
        <f t="shared" si="47"/>
        <v>0.752</v>
      </c>
    </row>
    <row r="756" spans="7:14" x14ac:dyDescent="0.25">
      <c r="G756">
        <v>753</v>
      </c>
      <c r="H756">
        <f t="shared" si="44"/>
        <v>0.753</v>
      </c>
      <c r="I756">
        <f>IF(Price!$AB$12&gt;Price!$AB$11,BETAINV(H756,Price!$AB$19,Price!$AB$20,Price!$AB$11,Price!$AB$12),Price!$AB$11)</f>
        <v>5.6475081791888186</v>
      </c>
      <c r="J756">
        <f>IF(Yield!$AB$12&gt;Yield!$AB$11,BETAINV(H756,Yield!$AB$19,Yield!$AB$20,Yield!$AB$11,Yield!$AB$12),Yield!$AB$11)</f>
        <v>55.203849019071178</v>
      </c>
      <c r="K756">
        <f>IF(Costs!$AB$12&gt;Costs!$AB$11,BETAINV(H756,Costs!$AB$19,Costs!$AB$20,Costs!$AB$11,Costs!$AB$12),Costs!$AB$11)</f>
        <v>144.44058985561742</v>
      </c>
      <c r="L756">
        <f t="shared" si="45"/>
        <v>167.3235990022917</v>
      </c>
      <c r="M756">
        <f t="shared" si="46"/>
        <v>59.163599002291704</v>
      </c>
      <c r="N756">
        <f t="shared" si="47"/>
        <v>0.753</v>
      </c>
    </row>
    <row r="757" spans="7:14" x14ac:dyDescent="0.25">
      <c r="G757">
        <v>754</v>
      </c>
      <c r="H757">
        <f t="shared" si="44"/>
        <v>0.754</v>
      </c>
      <c r="I757">
        <f>IF(Price!$AB$12&gt;Price!$AB$11,BETAINV(H757,Price!$AB$19,Price!$AB$20,Price!$AB$11,Price!$AB$12),Price!$AB$11)</f>
        <v>5.6488240483285939</v>
      </c>
      <c r="J757">
        <f>IF(Yield!$AB$12&gt;Yield!$AB$11,BETAINV(H757,Yield!$AB$19,Yield!$AB$20,Yield!$AB$11,Yield!$AB$12),Yield!$AB$11)</f>
        <v>55.22088023783364</v>
      </c>
      <c r="K757">
        <f>IF(Costs!$AB$12&gt;Costs!$AB$11,BETAINV(H757,Costs!$AB$19,Costs!$AB$20,Costs!$AB$11,Costs!$AB$12),Costs!$AB$11)</f>
        <v>144.44687768990227</v>
      </c>
      <c r="L757">
        <f t="shared" si="45"/>
        <v>167.48615856744559</v>
      </c>
      <c r="M757">
        <f t="shared" si="46"/>
        <v>59.326158567445589</v>
      </c>
      <c r="N757">
        <f t="shared" si="47"/>
        <v>0.754</v>
      </c>
    </row>
    <row r="758" spans="7:14" x14ac:dyDescent="0.25">
      <c r="G758">
        <v>755</v>
      </c>
      <c r="H758">
        <f t="shared" si="44"/>
        <v>0.755</v>
      </c>
      <c r="I758">
        <f>IF(Price!$AB$12&gt;Price!$AB$11,BETAINV(H758,Price!$AB$19,Price!$AB$20,Price!$AB$11,Price!$AB$12),Price!$AB$11)</f>
        <v>5.6501412786000502</v>
      </c>
      <c r="J758">
        <f>IF(Yield!$AB$12&gt;Yield!$AB$11,BETAINV(H758,Yield!$AB$19,Yield!$AB$20,Yield!$AB$11,Yield!$AB$12),Yield!$AB$11)</f>
        <v>55.237908955437462</v>
      </c>
      <c r="K758">
        <f>IF(Costs!$AB$12&gt;Costs!$AB$11,BETAINV(H758,Costs!$AB$19,Costs!$AB$20,Costs!$AB$11,Costs!$AB$12),Costs!$AB$11)</f>
        <v>144.45318010856406</v>
      </c>
      <c r="L758">
        <f t="shared" si="45"/>
        <v>167.64880942410454</v>
      </c>
      <c r="M758">
        <f t="shared" si="46"/>
        <v>59.488809424104545</v>
      </c>
      <c r="N758">
        <f t="shared" si="47"/>
        <v>0.755</v>
      </c>
    </row>
    <row r="759" spans="7:14" x14ac:dyDescent="0.25">
      <c r="G759">
        <v>756</v>
      </c>
      <c r="H759">
        <f t="shared" si="44"/>
        <v>0.75600000000000001</v>
      </c>
      <c r="I759">
        <f>IF(Price!$AB$12&gt;Price!$AB$11,BETAINV(H759,Price!$AB$19,Price!$AB$20,Price!$AB$11,Price!$AB$12),Price!$AB$11)</f>
        <v>5.6514598841687231</v>
      </c>
      <c r="J759">
        <f>IF(Yield!$AB$12&gt;Yield!$AB$11,BETAINV(H759,Yield!$AB$19,Yield!$AB$20,Yield!$AB$11,Yield!$AB$12),Yield!$AB$11)</f>
        <v>55.254935256975379</v>
      </c>
      <c r="K759">
        <f>IF(Costs!$AB$12&gt;Costs!$AB$11,BETAINV(H759,Costs!$AB$19,Costs!$AB$20,Costs!$AB$11,Costs!$AB$12),Costs!$AB$11)</f>
        <v>144.45949722579243</v>
      </c>
      <c r="L759">
        <f t="shared" si="45"/>
        <v>167.81155278134392</v>
      </c>
      <c r="M759">
        <f t="shared" si="46"/>
        <v>59.651552781343923</v>
      </c>
      <c r="N759">
        <f t="shared" si="47"/>
        <v>0.75600000000000001</v>
      </c>
    </row>
    <row r="760" spans="7:14" x14ac:dyDescent="0.25">
      <c r="G760">
        <v>757</v>
      </c>
      <c r="H760">
        <f t="shared" si="44"/>
        <v>0.75700000000000001</v>
      </c>
      <c r="I760">
        <f>IF(Price!$AB$12&gt;Price!$AB$11,BETAINV(H760,Price!$AB$19,Price!$AB$20,Price!$AB$11,Price!$AB$12),Price!$AB$11)</f>
        <v>5.652779879331824</v>
      </c>
      <c r="J760">
        <f>IF(Yield!$AB$12&gt;Yield!$AB$11,BETAINV(H760,Yield!$AB$19,Yield!$AB$20,Yield!$AB$11,Yield!$AB$12),Yield!$AB$11)</f>
        <v>55.27195922798208</v>
      </c>
      <c r="K760">
        <f>IF(Costs!$AB$12&gt;Costs!$AB$11,BETAINV(H760,Costs!$AB$19,Costs!$AB$20,Costs!$AB$11,Costs!$AB$12),Costs!$AB$11)</f>
        <v>144.46582915703283</v>
      </c>
      <c r="L760">
        <f t="shared" si="45"/>
        <v>167.97438985815319</v>
      </c>
      <c r="M760">
        <f t="shared" si="46"/>
        <v>59.814389858153191</v>
      </c>
      <c r="N760">
        <f t="shared" si="47"/>
        <v>0.75700000000000001</v>
      </c>
    </row>
    <row r="761" spans="7:14" x14ac:dyDescent="0.25">
      <c r="G761">
        <v>758</v>
      </c>
      <c r="H761">
        <f t="shared" si="44"/>
        <v>0.75800000000000001</v>
      </c>
      <c r="I761">
        <f>IF(Price!$AB$12&gt;Price!$AB$11,BETAINV(H761,Price!$AB$19,Price!$AB$20,Price!$AB$11,Price!$AB$12),Price!$AB$11)</f>
        <v>5.6541012785202831</v>
      </c>
      <c r="J761">
        <f>IF(Yield!$AB$12&gt;Yield!$AB$11,BETAINV(H761,Yield!$AB$19,Yield!$AB$20,Yield!$AB$11,Yield!$AB$12),Yield!$AB$11)</f>
        <v>55.28898095444216</v>
      </c>
      <c r="K761">
        <f>IF(Costs!$AB$12&gt;Costs!$AB$11,BETAINV(H761,Costs!$AB$19,Costs!$AB$20,Costs!$AB$11,Costs!$AB$12),Costs!$AB$11)</f>
        <v>144.47217601900576</v>
      </c>
      <c r="L761">
        <f t="shared" si="45"/>
        <v>168.13732188358927</v>
      </c>
      <c r="M761">
        <f t="shared" si="46"/>
        <v>59.977321883589269</v>
      </c>
      <c r="N761">
        <f t="shared" si="47"/>
        <v>0.75800000000000001</v>
      </c>
    </row>
    <row r="762" spans="7:14" x14ac:dyDescent="0.25">
      <c r="G762">
        <v>759</v>
      </c>
      <c r="H762">
        <f t="shared" si="44"/>
        <v>0.75900000000000001</v>
      </c>
      <c r="I762">
        <f>IF(Price!$AB$12&gt;Price!$AB$11,BETAINV(H762,Price!$AB$19,Price!$AB$20,Price!$AB$11,Price!$AB$12),Price!$AB$11)</f>
        <v>5.6554240963008393</v>
      </c>
      <c r="J762">
        <f>IF(Yield!$AB$12&gt;Yield!$AB$11,BETAINV(H762,Yield!$AB$19,Yield!$AB$20,Yield!$AB$11,Yield!$AB$12),Yield!$AB$11)</f>
        <v>55.3060005227983</v>
      </c>
      <c r="K762">
        <f>IF(Costs!$AB$12&gt;Costs!$AB$11,BETAINV(H762,Costs!$AB$19,Costs!$AB$20,Costs!$AB$11,Costs!$AB$12),Costs!$AB$11)</f>
        <v>144.478537929727</v>
      </c>
      <c r="L762">
        <f t="shared" si="45"/>
        <v>168.3003500969333</v>
      </c>
      <c r="M762">
        <f t="shared" si="46"/>
        <v>60.140350096933304</v>
      </c>
      <c r="N762">
        <f t="shared" si="47"/>
        <v>0.75900000000000001</v>
      </c>
    </row>
    <row r="763" spans="7:14" x14ac:dyDescent="0.25">
      <c r="G763">
        <v>760</v>
      </c>
      <c r="H763">
        <f t="shared" si="44"/>
        <v>0.76</v>
      </c>
      <c r="I763">
        <f>IF(Price!$AB$12&gt;Price!$AB$11,BETAINV(H763,Price!$AB$19,Price!$AB$20,Price!$AB$11,Price!$AB$12),Price!$AB$11)</f>
        <v>5.6567483473781639</v>
      </c>
      <c r="J763">
        <f>IF(Yield!$AB$12&gt;Yield!$AB$11,BETAINV(H763,Yield!$AB$19,Yield!$AB$20,Yield!$AB$11,Yield!$AB$12),Yield!$AB$11)</f>
        <v>55.323018019959548</v>
      </c>
      <c r="K763">
        <f>IF(Costs!$AB$12&gt;Costs!$AB$11,BETAINV(H763,Costs!$AB$19,Costs!$AB$20,Costs!$AB$11,Costs!$AB$12),Costs!$AB$11)</f>
        <v>144.48491500852788</v>
      </c>
      <c r="L763">
        <f t="shared" si="45"/>
        <v>168.46347574785068</v>
      </c>
      <c r="M763">
        <f t="shared" si="46"/>
        <v>60.303475747850683</v>
      </c>
      <c r="N763">
        <f t="shared" si="47"/>
        <v>0.76</v>
      </c>
    </row>
    <row r="764" spans="7:14" x14ac:dyDescent="0.25">
      <c r="G764">
        <v>761</v>
      </c>
      <c r="H764">
        <f t="shared" si="44"/>
        <v>0.76100000000000001</v>
      </c>
      <c r="I764">
        <f>IF(Price!$AB$12&gt;Price!$AB$11,BETAINV(H764,Price!$AB$19,Price!$AB$20,Price!$AB$11,Price!$AB$12),Price!$AB$11)</f>
        <v>5.6580740465970241</v>
      </c>
      <c r="J764">
        <f>IF(Yield!$AB$12&gt;Yield!$AB$11,BETAINV(H764,Yield!$AB$19,Yield!$AB$20,Yield!$AB$11,Yield!$AB$12),Yield!$AB$11)</f>
        <v>55.340033533309715</v>
      </c>
      <c r="K764">
        <f>IF(Costs!$AB$12&gt;Costs!$AB$11,BETAINV(H764,Costs!$AB$19,Costs!$AB$20,Costs!$AB$11,Costs!$AB$12),Costs!$AB$11)</f>
        <v>144.49130737607601</v>
      </c>
      <c r="L764">
        <f t="shared" si="45"/>
        <v>168.62670009655272</v>
      </c>
      <c r="M764">
        <f t="shared" si="46"/>
        <v>60.466700096552728</v>
      </c>
      <c r="N764">
        <f t="shared" si="47"/>
        <v>0.76100000000000001</v>
      </c>
    </row>
    <row r="765" spans="7:14" x14ac:dyDescent="0.25">
      <c r="G765">
        <v>762</v>
      </c>
      <c r="H765">
        <f t="shared" si="44"/>
        <v>0.76200000000000001</v>
      </c>
      <c r="I765">
        <f>IF(Price!$AB$12&gt;Price!$AB$11,BETAINV(H765,Price!$AB$19,Price!$AB$20,Price!$AB$11,Price!$AB$12),Price!$AB$11)</f>
        <v>5.6594012089444874</v>
      </c>
      <c r="J765">
        <f>IF(Yield!$AB$12&gt;Yield!$AB$11,BETAINV(H765,Yield!$AB$19,Yield!$AB$20,Yield!$AB$11,Yield!$AB$12),Yield!$AB$11)</f>
        <v>55.3570471507159</v>
      </c>
      <c r="K765">
        <f>IF(Costs!$AB$12&gt;Costs!$AB$11,BETAINV(H765,Costs!$AB$19,Costs!$AB$20,Costs!$AB$11,Costs!$AB$12),Costs!$AB$11)</f>
        <v>144.49771515439645</v>
      </c>
      <c r="L765">
        <f t="shared" si="45"/>
        <v>168.79002441396213</v>
      </c>
      <c r="M765">
        <f t="shared" si="46"/>
        <v>60.630024413962133</v>
      </c>
      <c r="N765">
        <f t="shared" si="47"/>
        <v>0.76200000000000001</v>
      </c>
    </row>
    <row r="766" spans="7:14" x14ac:dyDescent="0.25">
      <c r="G766">
        <v>763</v>
      </c>
      <c r="H766">
        <f t="shared" si="44"/>
        <v>0.76300000000000001</v>
      </c>
      <c r="I766">
        <f>IF(Price!$AB$12&gt;Price!$AB$11,BETAINV(H766,Price!$AB$19,Price!$AB$20,Price!$AB$11,Price!$AB$12),Price!$AB$11)</f>
        <v>5.6607298495521743</v>
      </c>
      <c r="J766">
        <f>IF(Yield!$AB$12&gt;Yield!$AB$11,BETAINV(H766,Yield!$AB$19,Yield!$AB$20,Yield!$AB$11,Yield!$AB$12),Yield!$AB$11)</f>
        <v>55.374058960537248</v>
      </c>
      <c r="K766">
        <f>IF(Costs!$AB$12&gt;Costs!$AB$11,BETAINV(H766,Costs!$AB$19,Costs!$AB$20,Costs!$AB$11,Costs!$AB$12),Costs!$AB$11)</f>
        <v>144.50413846689338</v>
      </c>
      <c r="L766">
        <f t="shared" si="45"/>
        <v>168.95344998188187</v>
      </c>
      <c r="M766">
        <f t="shared" si="46"/>
        <v>60.793449981881878</v>
      </c>
      <c r="N766">
        <f t="shared" si="47"/>
        <v>0.76300000000000001</v>
      </c>
    </row>
    <row r="767" spans="7:14" x14ac:dyDescent="0.25">
      <c r="G767">
        <v>764</v>
      </c>
      <c r="H767">
        <f t="shared" si="44"/>
        <v>0.76400000000000001</v>
      </c>
      <c r="I767">
        <f>IF(Price!$AB$12&gt;Price!$AB$11,BETAINV(H767,Price!$AB$19,Price!$AB$20,Price!$AB$11,Price!$AB$12),Price!$AB$11)</f>
        <v>5.6620599836985424</v>
      </c>
      <c r="J767">
        <f>IF(Yield!$AB$12&gt;Yield!$AB$11,BETAINV(H767,Yield!$AB$19,Yield!$AB$20,Yield!$AB$11,Yield!$AB$12),Yield!$AB$11)</f>
        <v>55.391069051633735</v>
      </c>
      <c r="K767">
        <f>IF(Costs!$AB$12&gt;Costs!$AB$11,BETAINV(H767,Costs!$AB$19,Costs!$AB$20,Costs!$AB$11,Costs!$AB$12),Costs!$AB$11)</f>
        <v>144.51057743837205</v>
      </c>
      <c r="L767">
        <f t="shared" si="45"/>
        <v>169.11697809316607</v>
      </c>
      <c r="M767">
        <f t="shared" si="46"/>
        <v>60.956978093166072</v>
      </c>
      <c r="N767">
        <f t="shared" si="47"/>
        <v>0.76400000000000001</v>
      </c>
    </row>
    <row r="768" spans="7:14" x14ac:dyDescent="0.25">
      <c r="G768">
        <v>765</v>
      </c>
      <c r="H768">
        <f t="shared" si="44"/>
        <v>0.76500000000000001</v>
      </c>
      <c r="I768">
        <f>IF(Price!$AB$12&gt;Price!$AB$11,BETAINV(H768,Price!$AB$19,Price!$AB$20,Price!$AB$11,Price!$AB$12),Price!$AB$11)</f>
        <v>5.6633916268112277</v>
      </c>
      <c r="J768">
        <f>IF(Yield!$AB$12&gt;Yield!$AB$11,BETAINV(H768,Yield!$AB$19,Yield!$AB$20,Yield!$AB$11,Yield!$AB$12),Yield!$AB$11)</f>
        <v>55.408077513375204</v>
      </c>
      <c r="K768">
        <f>IF(Costs!$AB$12&gt;Costs!$AB$11,BETAINV(H768,Costs!$AB$19,Costs!$AB$20,Costs!$AB$11,Costs!$AB$12),Costs!$AB$11)</f>
        <v>144.51703219506123</v>
      </c>
      <c r="L768">
        <f t="shared" si="45"/>
        <v>169.28061005189534</v>
      </c>
      <c r="M768">
        <f t="shared" si="46"/>
        <v>61.120610051895341</v>
      </c>
      <c r="N768">
        <f t="shared" si="47"/>
        <v>0.76500000000000001</v>
      </c>
    </row>
    <row r="769" spans="7:14" x14ac:dyDescent="0.25">
      <c r="G769">
        <v>766</v>
      </c>
      <c r="H769">
        <f t="shared" si="44"/>
        <v>0.76600000000000001</v>
      </c>
      <c r="I769">
        <f>IF(Price!$AB$12&gt;Price!$AB$11,BETAINV(H769,Price!$AB$19,Price!$AB$20,Price!$AB$11,Price!$AB$12),Price!$AB$11)</f>
        <v>5.6647247944694215</v>
      </c>
      <c r="J769">
        <f>IF(Yield!$AB$12&gt;Yield!$AB$11,BETAINV(H769,Yield!$AB$19,Yield!$AB$20,Yield!$AB$11,Yield!$AB$12),Yield!$AB$11)</f>
        <v>55.425084435650469</v>
      </c>
      <c r="K769">
        <f>IF(Costs!$AB$12&gt;Costs!$AB$11,BETAINV(H769,Costs!$AB$19,Costs!$AB$20,Costs!$AB$11,Costs!$AB$12),Costs!$AB$11)</f>
        <v>144.52350286463624</v>
      </c>
      <c r="L769">
        <f t="shared" si="45"/>
        <v>169.44434717355418</v>
      </c>
      <c r="M769">
        <f t="shared" si="46"/>
        <v>61.284347173554181</v>
      </c>
      <c r="N769">
        <f t="shared" si="47"/>
        <v>0.76600000000000001</v>
      </c>
    </row>
    <row r="770" spans="7:14" x14ac:dyDescent="0.25">
      <c r="G770">
        <v>767</v>
      </c>
      <c r="H770">
        <f t="shared" si="44"/>
        <v>0.76700000000000002</v>
      </c>
      <c r="I770">
        <f>IF(Price!$AB$12&gt;Price!$AB$11,BETAINV(H770,Price!$AB$19,Price!$AB$20,Price!$AB$11,Price!$AB$12),Price!$AB$11)</f>
        <v>5.6660595024062932</v>
      </c>
      <c r="J770">
        <f>IF(Yield!$AB$12&gt;Yield!$AB$11,BETAINV(H770,Yield!$AB$19,Yield!$AB$20,Yield!$AB$11,Yield!$AB$12),Yield!$AB$11)</f>
        <v>55.442089908876639</v>
      </c>
      <c r="K770">
        <f>IF(Costs!$AB$12&gt;Costs!$AB$11,BETAINV(H770,Costs!$AB$19,Costs!$AB$20,Costs!$AB$11,Costs!$AB$12),Costs!$AB$11)</f>
        <v>144.52998957624226</v>
      </c>
      <c r="L770">
        <f t="shared" si="45"/>
        <v>169.60819078521229</v>
      </c>
      <c r="M770">
        <f t="shared" si="46"/>
        <v>61.44819078521229</v>
      </c>
      <c r="N770">
        <f t="shared" si="47"/>
        <v>0.76700000000000002</v>
      </c>
    </row>
    <row r="771" spans="7:14" x14ac:dyDescent="0.25">
      <c r="G771">
        <v>768</v>
      </c>
      <c r="H771">
        <f t="shared" si="44"/>
        <v>0.76800000000000002</v>
      </c>
      <c r="I771">
        <f>IF(Price!$AB$12&gt;Price!$AB$11,BETAINV(H771,Price!$AB$19,Price!$AB$20,Price!$AB$11,Price!$AB$12),Price!$AB$11)</f>
        <v>5.6673957665114703</v>
      </c>
      <c r="J771">
        <f>IF(Yield!$AB$12&gt;Yield!$AB$11,BETAINV(H771,Yield!$AB$19,Yield!$AB$20,Yield!$AB$11,Yield!$AB$12),Yield!$AB$11)</f>
        <v>55.459094024008586</v>
      </c>
      <c r="K771">
        <f>IF(Costs!$AB$12&gt;Costs!$AB$11,BETAINV(H771,Costs!$AB$19,Costs!$AB$20,Costs!$AB$11,Costs!$AB$12),Costs!$AB$11)</f>
        <v>144.53649246051816</v>
      </c>
      <c r="L771">
        <f t="shared" si="45"/>
        <v>169.77214222570967</v>
      </c>
      <c r="M771">
        <f t="shared" si="46"/>
        <v>61.612142225709675</v>
      </c>
      <c r="N771">
        <f t="shared" si="47"/>
        <v>0.76800000000000002</v>
      </c>
    </row>
    <row r="772" spans="7:14" x14ac:dyDescent="0.25">
      <c r="G772">
        <v>769</v>
      </c>
      <c r="H772">
        <f t="shared" ref="H772:H835" si="48">G772/1000</f>
        <v>0.76900000000000002</v>
      </c>
      <c r="I772">
        <f>IF(Price!$AB$12&gt;Price!$AB$11,BETAINV(H772,Price!$AB$19,Price!$AB$20,Price!$AB$11,Price!$AB$12),Price!$AB$11)</f>
        <v>5.6687336028335569</v>
      </c>
      <c r="J772">
        <f>IF(Yield!$AB$12&gt;Yield!$AB$11,BETAINV(H772,Yield!$AB$19,Yield!$AB$20,Yield!$AB$11,Yield!$AB$12),Yield!$AB$11)</f>
        <v>55.47609687254856</v>
      </c>
      <c r="K772">
        <f>IF(Costs!$AB$12&gt;Costs!$AB$11,BETAINV(H772,Costs!$AB$19,Costs!$AB$20,Costs!$AB$11,Costs!$AB$12),Costs!$AB$11)</f>
        <v>144.54301164962101</v>
      </c>
      <c r="L772">
        <f t="shared" ref="L772:L835" si="49">I772*J772-K772</f>
        <v>169.9362028458446</v>
      </c>
      <c r="M772">
        <f t="shared" ref="M772:M835" si="50">L772-$E$32-$E$35</f>
        <v>61.776202845844608</v>
      </c>
      <c r="N772">
        <f t="shared" ref="N772:N835" si="51">H772</f>
        <v>0.76900000000000002</v>
      </c>
    </row>
    <row r="773" spans="7:14" x14ac:dyDescent="0.25">
      <c r="G773">
        <v>770</v>
      </c>
      <c r="H773">
        <f t="shared" si="48"/>
        <v>0.77</v>
      </c>
      <c r="I773">
        <f>IF(Price!$AB$12&gt;Price!$AB$11,BETAINV(H773,Price!$AB$19,Price!$AB$20,Price!$AB$11,Price!$AB$12),Price!$AB$11)</f>
        <v>5.6700730275827027</v>
      </c>
      <c r="J773">
        <f>IF(Yield!$AB$12&gt;Yield!$AB$11,BETAINV(H773,Yield!$AB$19,Yield!$AB$20,Yield!$AB$11,Yield!$AB$12),Yield!$AB$11)</f>
        <v>55.493098546555963</v>
      </c>
      <c r="K773">
        <f>IF(Costs!$AB$12&gt;Costs!$AB$11,BETAINV(H773,Costs!$AB$19,Costs!$AB$20,Costs!$AB$11,Costs!$AB$12),Costs!$AB$11)</f>
        <v>144.54954727725072</v>
      </c>
      <c r="L773">
        <f t="shared" si="49"/>
        <v>170.1003740085651</v>
      </c>
      <c r="M773">
        <f t="shared" si="50"/>
        <v>61.940374008565101</v>
      </c>
      <c r="N773">
        <f t="shared" si="51"/>
        <v>0.77</v>
      </c>
    </row>
    <row r="774" spans="7:14" x14ac:dyDescent="0.25">
      <c r="G774">
        <v>771</v>
      </c>
      <c r="H774">
        <f t="shared" si="48"/>
        <v>0.77100000000000002</v>
      </c>
      <c r="I774">
        <f>IF(Price!$AB$12&gt;Price!$AB$11,BETAINV(H774,Price!$AB$19,Price!$AB$20,Price!$AB$11,Price!$AB$12),Price!$AB$11)</f>
        <v>5.6714140571332292</v>
      </c>
      <c r="J774">
        <f>IF(Yield!$AB$12&gt;Yield!$AB$11,BETAINV(H774,Yield!$AB$19,Yield!$AB$20,Yield!$AB$11,Yield!$AB$12),Yield!$AB$11)</f>
        <v>55.510099138657367</v>
      </c>
      <c r="K774">
        <f>IF(Costs!$AB$12&gt;Costs!$AB$11,BETAINV(H774,Costs!$AB$19,Costs!$AB$20,Costs!$AB$11,Costs!$AB$12),Costs!$AB$11)</f>
        <v>144.55609947867566</v>
      </c>
      <c r="L774">
        <f t="shared" si="49"/>
        <v>170.26465708916487</v>
      </c>
      <c r="M774">
        <f t="shared" si="50"/>
        <v>62.104657089164874</v>
      </c>
      <c r="N774">
        <f t="shared" si="51"/>
        <v>0.77100000000000002</v>
      </c>
    </row>
    <row r="775" spans="7:14" x14ac:dyDescent="0.25">
      <c r="G775">
        <v>772</v>
      </c>
      <c r="H775">
        <f t="shared" si="48"/>
        <v>0.77200000000000002</v>
      </c>
      <c r="I775">
        <f>IF(Price!$AB$12&gt;Price!$AB$11,BETAINV(H775,Price!$AB$19,Price!$AB$20,Price!$AB$11,Price!$AB$12),Price!$AB$11)</f>
        <v>5.6727567080263022</v>
      </c>
      <c r="J775">
        <f>IF(Yield!$AB$12&gt;Yield!$AB$11,BETAINV(H775,Yield!$AB$19,Yield!$AB$20,Yield!$AB$11,Yield!$AB$12),Yield!$AB$11)</f>
        <v>55.527098742056602</v>
      </c>
      <c r="K775">
        <f>IF(Costs!$AB$12&gt;Costs!$AB$11,BETAINV(H775,Costs!$AB$19,Costs!$AB$20,Costs!$AB$11,Costs!$AB$12),Costs!$AB$11)</f>
        <v>144.56266839075829</v>
      </c>
      <c r="L775">
        <f t="shared" si="49"/>
        <v>170.42905347548214</v>
      </c>
      <c r="M775">
        <f t="shared" si="50"/>
        <v>62.269053475482139</v>
      </c>
      <c r="N775">
        <f t="shared" si="51"/>
        <v>0.77200000000000002</v>
      </c>
    </row>
    <row r="776" spans="7:14" x14ac:dyDescent="0.25">
      <c r="G776">
        <v>773</v>
      </c>
      <c r="H776">
        <f t="shared" si="48"/>
        <v>0.77300000000000002</v>
      </c>
      <c r="I776">
        <f>IF(Price!$AB$12&gt;Price!$AB$11,BETAINV(H776,Price!$AB$19,Price!$AB$20,Price!$AB$11,Price!$AB$12),Price!$AB$11)</f>
        <v>5.6741009969726566</v>
      </c>
      <c r="J776">
        <f>IF(Yield!$AB$12&gt;Yield!$AB$11,BETAINV(H776,Yield!$AB$19,Yield!$AB$20,Yield!$AB$11,Yield!$AB$12),Yield!$AB$11)</f>
        <v>55.544097450545131</v>
      </c>
      <c r="K776">
        <f>IF(Costs!$AB$12&gt;Costs!$AB$11,BETAINV(H776,Costs!$AB$19,Costs!$AB$20,Costs!$AB$11,Costs!$AB$12),Costs!$AB$11)</f>
        <v>144.56925415198182</v>
      </c>
      <c r="L776">
        <f t="shared" si="49"/>
        <v>170.59356456810272</v>
      </c>
      <c r="M776">
        <f t="shared" si="50"/>
        <v>62.433564568102724</v>
      </c>
      <c r="N776">
        <f t="shared" si="51"/>
        <v>0.77300000000000002</v>
      </c>
    </row>
    <row r="777" spans="7:14" x14ac:dyDescent="0.25">
      <c r="G777">
        <v>774</v>
      </c>
      <c r="H777">
        <f t="shared" si="48"/>
        <v>0.77400000000000002</v>
      </c>
      <c r="I777">
        <f>IF(Price!$AB$12&gt;Price!$AB$11,BETAINV(H777,Price!$AB$19,Price!$AB$20,Price!$AB$11,Price!$AB$12),Price!$AB$11)</f>
        <v>5.6754469408553856</v>
      </c>
      <c r="J777">
        <f>IF(Yield!$AB$12&gt;Yield!$AB$11,BETAINV(H777,Yield!$AB$19,Yield!$AB$20,Yield!$AB$11,Yield!$AB$12),Yield!$AB$11)</f>
        <v>55.561095358512489</v>
      </c>
      <c r="K777">
        <f>IF(Costs!$AB$12&gt;Costs!$AB$11,BETAINV(H777,Costs!$AB$19,Costs!$AB$20,Costs!$AB$11,Costs!$AB$12),Costs!$AB$11)</f>
        <v>144.57585690247708</v>
      </c>
      <c r="L777">
        <f t="shared" si="49"/>
        <v>170.75819178056696</v>
      </c>
      <c r="M777">
        <f t="shared" si="50"/>
        <v>62.598191780566964</v>
      </c>
      <c r="N777">
        <f t="shared" si="51"/>
        <v>0.77400000000000002</v>
      </c>
    </row>
    <row r="778" spans="7:14" x14ac:dyDescent="0.25">
      <c r="G778">
        <v>775</v>
      </c>
      <c r="H778">
        <f t="shared" si="48"/>
        <v>0.77500000000000002</v>
      </c>
      <c r="I778">
        <f>IF(Price!$AB$12&gt;Price!$AB$11,BETAINV(H778,Price!$AB$19,Price!$AB$20,Price!$AB$11,Price!$AB$12),Price!$AB$11)</f>
        <v>5.6767945567327711</v>
      </c>
      <c r="J778">
        <f>IF(Yield!$AB$12&gt;Yield!$AB$11,BETAINV(H778,Yield!$AB$19,Yield!$AB$20,Yield!$AB$11,Yield!$AB$12),Yield!$AB$11)</f>
        <v>55.578092560957074</v>
      </c>
      <c r="K778">
        <f>IF(Costs!$AB$12&gt;Costs!$AB$11,BETAINV(H778,Costs!$AB$19,Costs!$AB$20,Costs!$AB$11,Costs!$AB$12),Costs!$AB$11)</f>
        <v>144.58247678405013</v>
      </c>
      <c r="L778">
        <f t="shared" si="49"/>
        <v>170.92293653958109</v>
      </c>
      <c r="M778">
        <f t="shared" si="50"/>
        <v>62.762936539581091</v>
      </c>
      <c r="N778">
        <f t="shared" si="51"/>
        <v>0.77500000000000002</v>
      </c>
    </row>
    <row r="779" spans="7:14" x14ac:dyDescent="0.25">
      <c r="G779">
        <v>776</v>
      </c>
      <c r="H779">
        <f t="shared" si="48"/>
        <v>0.77600000000000002</v>
      </c>
      <c r="I779">
        <f>IF(Price!$AB$12&gt;Price!$AB$11,BETAINV(H779,Price!$AB$19,Price!$AB$20,Price!$AB$11,Price!$AB$12),Price!$AB$11)</f>
        <v>5.6781438618411855</v>
      </c>
      <c r="J779">
        <f>IF(Yield!$AB$12&gt;Yield!$AB$11,BETAINV(H779,Yield!$AB$19,Yield!$AB$20,Yield!$AB$11,Yield!$AB$12),Yield!$AB$11)</f>
        <v>55.595089153496929</v>
      </c>
      <c r="K779">
        <f>IF(Costs!$AB$12&gt;Costs!$AB$11,BETAINV(H779,Costs!$AB$19,Costs!$AB$20,Costs!$AB$11,Costs!$AB$12),Costs!$AB$11)</f>
        <v>144.58911394021035</v>
      </c>
      <c r="L779">
        <f t="shared" si="49"/>
        <v>171.08780028523168</v>
      </c>
      <c r="M779">
        <f t="shared" si="50"/>
        <v>62.927800285231683</v>
      </c>
      <c r="N779">
        <f t="shared" si="51"/>
        <v>0.77600000000000002</v>
      </c>
    </row>
    <row r="780" spans="7:14" x14ac:dyDescent="0.25">
      <c r="G780">
        <v>777</v>
      </c>
      <c r="H780">
        <f t="shared" si="48"/>
        <v>0.77700000000000002</v>
      </c>
      <c r="I780">
        <f>IF(Price!$AB$12&gt;Price!$AB$11,BETAINV(H780,Price!$AB$19,Price!$AB$20,Price!$AB$11,Price!$AB$12),Price!$AB$11)</f>
        <v>5.6794948735980437</v>
      </c>
      <c r="J780">
        <f>IF(Yield!$AB$12&gt;Yield!$AB$11,BETAINV(H780,Yield!$AB$19,Yield!$AB$20,Yield!$AB$11,Yield!$AB$12),Yield!$AB$11)</f>
        <v>55.612085232380913</v>
      </c>
      <c r="K780">
        <f>IF(Costs!$AB$12&gt;Costs!$AB$11,BETAINV(H780,Costs!$AB$19,Costs!$AB$20,Costs!$AB$11,Costs!$AB$12),Costs!$AB$11)</f>
        <v>144.59576851619926</v>
      </c>
      <c r="L780">
        <f t="shared" si="49"/>
        <v>171.25278447120559</v>
      </c>
      <c r="M780">
        <f t="shared" si="50"/>
        <v>63.09278447120559</v>
      </c>
      <c r="N780">
        <f t="shared" si="51"/>
        <v>0.77700000000000002</v>
      </c>
    </row>
    <row r="781" spans="7:14" x14ac:dyDescent="0.25">
      <c r="G781">
        <v>778</v>
      </c>
      <c r="H781">
        <f t="shared" si="48"/>
        <v>0.77800000000000002</v>
      </c>
      <c r="I781">
        <f>IF(Price!$AB$12&gt;Price!$AB$11,BETAINV(H781,Price!$AB$19,Price!$AB$20,Price!$AB$11,Price!$AB$12),Price!$AB$11)</f>
        <v>5.6808476096048146</v>
      </c>
      <c r="J781">
        <f>IF(Yield!$AB$12&gt;Yield!$AB$11,BETAINV(H781,Yield!$AB$19,Yield!$AB$20,Yield!$AB$11,Yield!$AB$12),Yield!$AB$11)</f>
        <v>55.629080894499971</v>
      </c>
      <c r="K781">
        <f>IF(Costs!$AB$12&gt;Costs!$AB$11,BETAINV(H781,Costs!$AB$19,Costs!$AB$20,Costs!$AB$11,Costs!$AB$12),Costs!$AB$11)</f>
        <v>144.60244065901981</v>
      </c>
      <c r="L781">
        <f t="shared" si="49"/>
        <v>171.41789056501324</v>
      </c>
      <c r="M781">
        <f t="shared" si="50"/>
        <v>63.257890565013241</v>
      </c>
      <c r="N781">
        <f t="shared" si="51"/>
        <v>0.77800000000000002</v>
      </c>
    </row>
    <row r="782" spans="7:14" x14ac:dyDescent="0.25">
      <c r="G782">
        <v>779</v>
      </c>
      <c r="H782">
        <f t="shared" si="48"/>
        <v>0.77900000000000003</v>
      </c>
      <c r="I782">
        <f>IF(Price!$AB$12&gt;Price!$AB$11,BETAINV(H782,Price!$AB$19,Price!$AB$20,Price!$AB$11,Price!$AB$12),Price!$AB$11)</f>
        <v>5.6822020876501043</v>
      </c>
      <c r="J782">
        <f>IF(Yield!$AB$12&gt;Yield!$AB$11,BETAINV(H782,Yield!$AB$19,Yield!$AB$20,Yield!$AB$11,Yield!$AB$12),Yield!$AB$11)</f>
        <v>55.646076237398603</v>
      </c>
      <c r="K782">
        <f>IF(Costs!$AB$12&gt;Costs!$AB$11,BETAINV(H782,Costs!$AB$19,Costs!$AB$20,Costs!$AB$11,Costs!$AB$12),Costs!$AB$11)</f>
        <v>144.60913051746633</v>
      </c>
      <c r="L782">
        <f t="shared" si="49"/>
        <v>171.58312004821687</v>
      </c>
      <c r="M782">
        <f t="shared" si="50"/>
        <v>63.423120048216873</v>
      </c>
      <c r="N782">
        <f t="shared" si="51"/>
        <v>0.77900000000000003</v>
      </c>
    </row>
    <row r="783" spans="7:14" x14ac:dyDescent="0.25">
      <c r="G783">
        <v>780</v>
      </c>
      <c r="H783">
        <f t="shared" si="48"/>
        <v>0.78</v>
      </c>
      <c r="I783">
        <f>IF(Price!$AB$12&gt;Price!$AB$11,BETAINV(H783,Price!$AB$19,Price!$AB$20,Price!$AB$11,Price!$AB$12),Price!$AB$11)</f>
        <v>5.6835583257127933</v>
      </c>
      <c r="J783">
        <f>IF(Yield!$AB$12&gt;Yield!$AB$11,BETAINV(H783,Yield!$AB$19,Yield!$AB$20,Yield!$AB$11,Yield!$AB$12),Yield!$AB$11)</f>
        <v>55.663071359286626</v>
      </c>
      <c r="K783">
        <f>IF(Costs!$AB$12&gt;Costs!$AB$11,BETAINV(H783,Costs!$AB$19,Costs!$AB$20,Costs!$AB$11,Costs!$AB$12),Costs!$AB$11)</f>
        <v>144.61583824215523</v>
      </c>
      <c r="L783">
        <f t="shared" si="49"/>
        <v>171.74847441666361</v>
      </c>
      <c r="M783">
        <f t="shared" si="50"/>
        <v>63.588474416663615</v>
      </c>
      <c r="N783">
        <f t="shared" si="51"/>
        <v>0.78</v>
      </c>
    </row>
    <row r="784" spans="7:14" x14ac:dyDescent="0.25">
      <c r="G784">
        <v>781</v>
      </c>
      <c r="H784">
        <f t="shared" si="48"/>
        <v>0.78100000000000003</v>
      </c>
      <c r="I784">
        <f>IF(Price!$AB$12&gt;Price!$AB$11,BETAINV(H784,Price!$AB$19,Price!$AB$20,Price!$AB$11,Price!$AB$12),Price!$AB$11)</f>
        <v>5.6849163419652395</v>
      </c>
      <c r="J784">
        <f>IF(Yield!$AB$12&gt;Yield!$AB$11,BETAINV(H784,Yield!$AB$19,Yield!$AB$20,Yield!$AB$11,Yield!$AB$12),Yield!$AB$11)</f>
        <v>55.680066359051061</v>
      </c>
      <c r="K784">
        <f>IF(Costs!$AB$12&gt;Costs!$AB$11,BETAINV(H784,Costs!$AB$19,Costs!$AB$20,Costs!$AB$11,Costs!$AB$12),Costs!$AB$11)</f>
        <v>144.6225639855563</v>
      </c>
      <c r="L784">
        <f t="shared" si="49"/>
        <v>171.91395518072207</v>
      </c>
      <c r="M784">
        <f t="shared" si="50"/>
        <v>63.753955180722073</v>
      </c>
      <c r="N784">
        <f t="shared" si="51"/>
        <v>0.78100000000000003</v>
      </c>
    </row>
    <row r="785" spans="7:14" x14ac:dyDescent="0.25">
      <c r="G785">
        <v>782</v>
      </c>
      <c r="H785">
        <f t="shared" si="48"/>
        <v>0.78200000000000003</v>
      </c>
      <c r="I785">
        <f>IF(Price!$AB$12&gt;Price!$AB$11,BETAINV(H785,Price!$AB$19,Price!$AB$20,Price!$AB$11,Price!$AB$12),Price!$AB$11)</f>
        <v>5.6862761547765555</v>
      </c>
      <c r="J785">
        <f>IF(Yield!$AB$12&gt;Yield!$AB$11,BETAINV(H785,Yield!$AB$19,Yield!$AB$20,Yield!$AB$11,Yield!$AB$12),Yield!$AB$11)</f>
        <v>55.697061336268312</v>
      </c>
      <c r="K785">
        <f>IF(Costs!$AB$12&gt;Costs!$AB$11,BETAINV(H785,Costs!$AB$19,Costs!$AB$20,Costs!$AB$11,Costs!$AB$12),Costs!$AB$11)</f>
        <v>144.62930790202455</v>
      </c>
      <c r="L785">
        <f t="shared" si="49"/>
        <v>172.07956386552519</v>
      </c>
      <c r="M785">
        <f t="shared" si="50"/>
        <v>63.919563865525191</v>
      </c>
      <c r="N785">
        <f t="shared" si="51"/>
        <v>0.78200000000000003</v>
      </c>
    </row>
    <row r="786" spans="7:14" x14ac:dyDescent="0.25">
      <c r="G786">
        <v>783</v>
      </c>
      <c r="H786">
        <f t="shared" si="48"/>
        <v>0.78300000000000003</v>
      </c>
      <c r="I786">
        <f>IF(Price!$AB$12&gt;Price!$AB$11,BETAINV(H786,Price!$AB$19,Price!$AB$20,Price!$AB$11,Price!$AB$12),Price!$AB$11)</f>
        <v>5.6876377827159406</v>
      </c>
      <c r="J786">
        <f>IF(Yield!$AB$12&gt;Yield!$AB$11,BETAINV(H786,Yield!$AB$19,Yield!$AB$20,Yield!$AB$11,Yield!$AB$12),Yield!$AB$11)</f>
        <v>55.714056391216559</v>
      </c>
      <c r="K786">
        <f>IF(Costs!$AB$12&gt;Costs!$AB$11,BETAINV(H786,Costs!$AB$19,Costs!$AB$20,Costs!$AB$11,Costs!$AB$12),Costs!$AB$11)</f>
        <v>144.63607014783301</v>
      </c>
      <c r="L786">
        <f t="shared" si="49"/>
        <v>172.24530201121681</v>
      </c>
      <c r="M786">
        <f t="shared" si="50"/>
        <v>64.085302011216811</v>
      </c>
      <c r="N786">
        <f t="shared" si="51"/>
        <v>0.78300000000000003</v>
      </c>
    </row>
    <row r="787" spans="7:14" x14ac:dyDescent="0.25">
      <c r="G787">
        <v>784</v>
      </c>
      <c r="H787">
        <f t="shared" si="48"/>
        <v>0.78400000000000003</v>
      </c>
      <c r="I787">
        <f>IF(Price!$AB$12&gt;Price!$AB$11,BETAINV(H787,Price!$AB$19,Price!$AB$20,Price!$AB$11,Price!$AB$12),Price!$AB$11)</f>
        <v>5.6890012445561027</v>
      </c>
      <c r="J787">
        <f>IF(Yield!$AB$12&gt;Yield!$AB$11,BETAINV(H787,Yield!$AB$19,Yield!$AB$20,Yield!$AB$11,Yield!$AB$12),Yield!$AB$11)</f>
        <v>55.731051624888345</v>
      </c>
      <c r="K787">
        <f>IF(Costs!$AB$12&gt;Costs!$AB$11,BETAINV(H787,Costs!$AB$19,Costs!$AB$20,Costs!$AB$11,Costs!$AB$12),Costs!$AB$11)</f>
        <v>144.64285088120604</v>
      </c>
      <c r="L787">
        <f t="shared" si="49"/>
        <v>172.41117117320417</v>
      </c>
      <c r="M787">
        <f t="shared" si="50"/>
        <v>64.25117117320417</v>
      </c>
      <c r="N787">
        <f t="shared" si="51"/>
        <v>0.78400000000000003</v>
      </c>
    </row>
    <row r="788" spans="7:14" x14ac:dyDescent="0.25">
      <c r="G788">
        <v>785</v>
      </c>
      <c r="H788">
        <f t="shared" si="48"/>
        <v>0.78500000000000003</v>
      </c>
      <c r="I788">
        <f>IF(Price!$AB$12&gt;Price!$AB$11,BETAINV(H788,Price!$AB$19,Price!$AB$20,Price!$AB$11,Price!$AB$12),Price!$AB$11)</f>
        <v>5.690366559276729</v>
      </c>
      <c r="J788">
        <f>IF(Yield!$AB$12&gt;Yield!$AB$11,BETAINV(H788,Yield!$AB$19,Yield!$AB$20,Yield!$AB$11,Yield!$AB$12),Yield!$AB$11)</f>
        <v>55.748047139003475</v>
      </c>
      <c r="K788">
        <f>IF(Costs!$AB$12&gt;Costs!$AB$11,BETAINV(H788,Costs!$AB$19,Costs!$AB$20,Costs!$AB$11,Costs!$AB$12),Costs!$AB$11)</f>
        <v>144.64965026235348</v>
      </c>
      <c r="L788">
        <f t="shared" si="49"/>
        <v>172.5771729224146</v>
      </c>
      <c r="M788">
        <f t="shared" si="50"/>
        <v>64.417172922414608</v>
      </c>
      <c r="N788">
        <f t="shared" si="51"/>
        <v>0.78500000000000003</v>
      </c>
    </row>
    <row r="789" spans="7:14" x14ac:dyDescent="0.25">
      <c r="G789">
        <v>786</v>
      </c>
      <c r="H789">
        <f t="shared" si="48"/>
        <v>0.78600000000000003</v>
      </c>
      <c r="I789">
        <f>IF(Price!$AB$12&gt;Price!$AB$11,BETAINV(H789,Price!$AB$19,Price!$AB$20,Price!$AB$11,Price!$AB$12),Price!$AB$11)</f>
        <v>5.6917337460680528</v>
      </c>
      <c r="J789">
        <f>IF(Yield!$AB$12&gt;Yield!$AB$11,BETAINV(H789,Yield!$AB$19,Yield!$AB$20,Yield!$AB$11,Yield!$AB$12),Yield!$AB$11)</f>
        <v>55.765043036022092</v>
      </c>
      <c r="K789">
        <f>IF(Costs!$AB$12&gt;Costs!$AB$11,BETAINV(H789,Costs!$AB$19,Costs!$AB$20,Costs!$AB$11,Costs!$AB$12),Costs!$AB$11)</f>
        <v>144.65646845350551</v>
      </c>
      <c r="L789">
        <f t="shared" si="49"/>
        <v>172.74330884555872</v>
      </c>
      <c r="M789">
        <f t="shared" si="50"/>
        <v>64.583308845558719</v>
      </c>
      <c r="N789">
        <f t="shared" si="51"/>
        <v>0.78600000000000003</v>
      </c>
    </row>
    <row r="790" spans="7:14" x14ac:dyDescent="0.25">
      <c r="G790">
        <v>787</v>
      </c>
      <c r="H790">
        <f t="shared" si="48"/>
        <v>0.78700000000000003</v>
      </c>
      <c r="I790">
        <f>IF(Price!$AB$12&gt;Price!$AB$11,BETAINV(H790,Price!$AB$19,Price!$AB$20,Price!$AB$11,Price!$AB$12),Price!$AB$11)</f>
        <v>5.6931028243344786</v>
      </c>
      <c r="J790">
        <f>IF(Yield!$AB$12&gt;Yield!$AB$11,BETAINV(H790,Yield!$AB$19,Yield!$AB$20,Yield!$AB$11,Yield!$AB$12),Yield!$AB$11)</f>
        <v>55.782039419158032</v>
      </c>
      <c r="K790">
        <f>IF(Costs!$AB$12&gt;Costs!$AB$11,BETAINV(H790,Costs!$AB$19,Costs!$AB$20,Costs!$AB$11,Costs!$AB$12),Costs!$AB$11)</f>
        <v>144.66330561894827</v>
      </c>
      <c r="L790">
        <f t="shared" si="49"/>
        <v>172.90958054539752</v>
      </c>
      <c r="M790">
        <f t="shared" si="50"/>
        <v>64.749580545397521</v>
      </c>
      <c r="N790">
        <f t="shared" si="51"/>
        <v>0.78700000000000003</v>
      </c>
    </row>
    <row r="791" spans="7:14" x14ac:dyDescent="0.25">
      <c r="G791">
        <v>788</v>
      </c>
      <c r="H791">
        <f t="shared" si="48"/>
        <v>0.78800000000000003</v>
      </c>
      <c r="I791">
        <f>IF(Price!$AB$12&gt;Price!$AB$11,BETAINV(H791,Price!$AB$19,Price!$AB$20,Price!$AB$11,Price!$AB$12),Price!$AB$11)</f>
        <v>5.6944738136982966</v>
      </c>
      <c r="J791">
        <f>IF(Yield!$AB$12&gt;Yield!$AB$11,BETAINV(H791,Yield!$AB$19,Yield!$AB$20,Yield!$AB$11,Yield!$AB$12),Yield!$AB$11)</f>
        <v>55.799036392392495</v>
      </c>
      <c r="K791">
        <f>IF(Costs!$AB$12&gt;Costs!$AB$11,BETAINV(H791,Costs!$AB$19,Costs!$AB$20,Costs!$AB$11,Costs!$AB$12),Costs!$AB$11)</f>
        <v>144.67016192506031</v>
      </c>
      <c r="L791">
        <f t="shared" si="49"/>
        <v>173.07598964101703</v>
      </c>
      <c r="M791">
        <f t="shared" si="50"/>
        <v>64.915989641017035</v>
      </c>
      <c r="N791">
        <f t="shared" si="51"/>
        <v>0.78800000000000003</v>
      </c>
    </row>
    <row r="792" spans="7:14" x14ac:dyDescent="0.25">
      <c r="G792">
        <v>789</v>
      </c>
      <c r="H792">
        <f t="shared" si="48"/>
        <v>0.78900000000000003</v>
      </c>
      <c r="I792">
        <f>IF(Price!$AB$12&gt;Price!$AB$11,BETAINV(H792,Price!$AB$19,Price!$AB$20,Price!$AB$11,Price!$AB$12),Price!$AB$11)</f>
        <v>5.6958467340034691</v>
      </c>
      <c r="J792">
        <f>IF(Yield!$AB$12&gt;Yield!$AB$11,BETAINV(H792,Yield!$AB$19,Yield!$AB$20,Yield!$AB$11,Yield!$AB$12),Yield!$AB$11)</f>
        <v>55.81603406048788</v>
      </c>
      <c r="K792">
        <f>IF(Costs!$AB$12&gt;Costs!$AB$11,BETAINV(H792,Costs!$AB$19,Costs!$AB$20,Costs!$AB$11,Costs!$AB$12),Costs!$AB$11)</f>
        <v>144.67703754034989</v>
      </c>
      <c r="L792">
        <f t="shared" si="49"/>
        <v>173.24253776810639</v>
      </c>
      <c r="M792">
        <f t="shared" si="50"/>
        <v>65.082537768106391</v>
      </c>
      <c r="N792">
        <f t="shared" si="51"/>
        <v>0.78900000000000003</v>
      </c>
    </row>
    <row r="793" spans="7:14" x14ac:dyDescent="0.25">
      <c r="G793">
        <v>790</v>
      </c>
      <c r="H793">
        <f t="shared" si="48"/>
        <v>0.79</v>
      </c>
      <c r="I793">
        <f>IF(Price!$AB$12&gt;Price!$AB$11,BETAINV(H793,Price!$AB$19,Price!$AB$20,Price!$AB$11,Price!$AB$12),Price!$AB$11)</f>
        <v>5.6972216053195091</v>
      </c>
      <c r="J793">
        <f>IF(Yield!$AB$12&gt;Yield!$AB$11,BETAINV(H793,Yield!$AB$19,Yield!$AB$20,Yield!$AB$11,Yield!$AB$12),Yield!$AB$11)</f>
        <v>55.833032529001962</v>
      </c>
      <c r="K793">
        <f>IF(Costs!$AB$12&gt;Costs!$AB$11,BETAINV(H793,Costs!$AB$19,Costs!$AB$20,Costs!$AB$11,Costs!$AB$12),Costs!$AB$11)</f>
        <v>144.68393263549302</v>
      </c>
      <c r="L793">
        <f t="shared" si="49"/>
        <v>173.40922657924392</v>
      </c>
      <c r="M793">
        <f t="shared" si="50"/>
        <v>65.249226579243924</v>
      </c>
      <c r="N793">
        <f t="shared" si="51"/>
        <v>0.79</v>
      </c>
    </row>
    <row r="794" spans="7:14" x14ac:dyDescent="0.25">
      <c r="G794">
        <v>791</v>
      </c>
      <c r="H794">
        <f t="shared" si="48"/>
        <v>0.79100000000000004</v>
      </c>
      <c r="I794">
        <f>IF(Price!$AB$12&gt;Price!$AB$11,BETAINV(H794,Price!$AB$19,Price!$AB$20,Price!$AB$11,Price!$AB$12),Price!$AB$11)</f>
        <v>5.6985984479454288</v>
      </c>
      <c r="J794">
        <f>IF(Yield!$AB$12&gt;Yield!$AB$11,BETAINV(H794,Yield!$AB$19,Yield!$AB$20,Yield!$AB$11,Yield!$AB$12),Yield!$AB$11)</f>
        <v>55.850031904302327</v>
      </c>
      <c r="K794">
        <f>IF(Costs!$AB$12&gt;Costs!$AB$11,BETAINV(H794,Costs!$AB$19,Costs!$AB$20,Costs!$AB$11,Costs!$AB$12),Costs!$AB$11)</f>
        <v>144.69084738337256</v>
      </c>
      <c r="L794">
        <f t="shared" si="49"/>
        <v>173.57605774418738</v>
      </c>
      <c r="M794">
        <f t="shared" si="50"/>
        <v>65.416057744187384</v>
      </c>
      <c r="N794">
        <f t="shared" si="51"/>
        <v>0.79100000000000004</v>
      </c>
    </row>
    <row r="795" spans="7:14" x14ac:dyDescent="0.25">
      <c r="G795">
        <v>792</v>
      </c>
      <c r="H795">
        <f t="shared" si="48"/>
        <v>0.79200000000000004</v>
      </c>
      <c r="I795">
        <f>IF(Price!$AB$12&gt;Price!$AB$11,BETAINV(H795,Price!$AB$19,Price!$AB$20,Price!$AB$11,Price!$AB$12),Price!$AB$11)</f>
        <v>5.699977282413788</v>
      </c>
      <c r="J795">
        <f>IF(Yield!$AB$12&gt;Yield!$AB$11,BETAINV(H795,Yield!$AB$19,Yield!$AB$20,Yield!$AB$11,Yield!$AB$12),Yield!$AB$11)</f>
        <v>55.867032293581104</v>
      </c>
      <c r="K795">
        <f>IF(Costs!$AB$12&gt;Costs!$AB$11,BETAINV(H795,Costs!$AB$19,Costs!$AB$20,Costs!$AB$11,Costs!$AB$12),Costs!$AB$11)</f>
        <v>144.69778195911778</v>
      </c>
      <c r="L795">
        <f t="shared" si="49"/>
        <v>173.74303295017199</v>
      </c>
      <c r="M795">
        <f t="shared" si="50"/>
        <v>65.583032950171997</v>
      </c>
      <c r="N795">
        <f t="shared" si="51"/>
        <v>0.79200000000000004</v>
      </c>
    </row>
    <row r="796" spans="7:14" x14ac:dyDescent="0.25">
      <c r="G796">
        <v>793</v>
      </c>
      <c r="H796">
        <f t="shared" si="48"/>
        <v>0.79300000000000004</v>
      </c>
      <c r="I796">
        <f>IF(Price!$AB$12&gt;Price!$AB$11,BETAINV(H796,Price!$AB$19,Price!$AB$20,Price!$AB$11,Price!$AB$12),Price!$AB$11)</f>
        <v>5.7013581294948228</v>
      </c>
      <c r="J796">
        <f>IF(Yield!$AB$12&gt;Yield!$AB$11,BETAINV(H796,Yield!$AB$19,Yield!$AB$20,Yield!$AB$11,Yield!$AB$12),Yield!$AB$11)</f>
        <v>55.884033804869965</v>
      </c>
      <c r="K796">
        <f>IF(Costs!$AB$12&gt;Costs!$AB$11,BETAINV(H796,Costs!$AB$19,Costs!$AB$20,Costs!$AB$11,Costs!$AB$12),Costs!$AB$11)</f>
        <v>144.70473654014546</v>
      </c>
      <c r="L796">
        <f t="shared" si="49"/>
        <v>173.91015390221338</v>
      </c>
      <c r="M796">
        <f t="shared" si="50"/>
        <v>65.750153902213384</v>
      </c>
      <c r="N796">
        <f t="shared" si="51"/>
        <v>0.79300000000000004</v>
      </c>
    </row>
    <row r="797" spans="7:14" x14ac:dyDescent="0.25">
      <c r="G797">
        <v>794</v>
      </c>
      <c r="H797">
        <f t="shared" si="48"/>
        <v>0.79400000000000004</v>
      </c>
      <c r="I797">
        <f>IF(Price!$AB$12&gt;Price!$AB$11,BETAINV(H797,Price!$AB$19,Price!$AB$20,Price!$AB$11,Price!$AB$12),Price!$AB$11)</f>
        <v>5.7027410102006719</v>
      </c>
      <c r="J797">
        <f>IF(Yield!$AB$12&gt;Yield!$AB$11,BETAINV(H797,Yield!$AB$19,Yield!$AB$20,Yield!$AB$11,Yield!$AB$12),Yield!$AB$11)</f>
        <v>55.901036547055504</v>
      </c>
      <c r="K797">
        <f>IF(Costs!$AB$12&gt;Costs!$AB$11,BETAINV(H797,Costs!$AB$19,Costs!$AB$20,Costs!$AB$11,Costs!$AB$12),Costs!$AB$11)</f>
        <v>144.71171130620141</v>
      </c>
      <c r="L797">
        <f t="shared" si="49"/>
        <v>174.07742232341857</v>
      </c>
      <c r="M797">
        <f t="shared" si="50"/>
        <v>65.917422323418577</v>
      </c>
      <c r="N797">
        <f t="shared" si="51"/>
        <v>0.79400000000000004</v>
      </c>
    </row>
    <row r="798" spans="7:14" x14ac:dyDescent="0.25">
      <c r="G798">
        <v>795</v>
      </c>
      <c r="H798">
        <f t="shared" si="48"/>
        <v>0.79500000000000004</v>
      </c>
      <c r="I798">
        <f>IF(Price!$AB$12&gt;Price!$AB$11,BETAINV(H798,Price!$AB$19,Price!$AB$20,Price!$AB$11,Price!$AB$12),Price!$AB$11)</f>
        <v>5.7041259457896913</v>
      </c>
      <c r="J798">
        <f>IF(Yield!$AB$12&gt;Yield!$AB$11,BETAINV(H798,Yield!$AB$19,Yield!$AB$20,Yield!$AB$11,Yield!$AB$12),Yield!$AB$11)</f>
        <v>55.918040629894783</v>
      </c>
      <c r="K798">
        <f>IF(Costs!$AB$12&gt;Costs!$AB$11,BETAINV(H798,Costs!$AB$19,Costs!$AB$20,Costs!$AB$11,Costs!$AB$12),Costs!$AB$11)</f>
        <v>144.71870643940309</v>
      </c>
      <c r="L798">
        <f t="shared" si="49"/>
        <v>174.24483995530187</v>
      </c>
      <c r="M798">
        <f t="shared" si="50"/>
        <v>66.084839955301874</v>
      </c>
      <c r="N798">
        <f t="shared" si="51"/>
        <v>0.79500000000000004</v>
      </c>
    </row>
    <row r="799" spans="7:14" x14ac:dyDescent="0.25">
      <c r="G799">
        <v>796</v>
      </c>
      <c r="H799">
        <f t="shared" si="48"/>
        <v>0.79600000000000004</v>
      </c>
      <c r="I799">
        <f>IF(Price!$AB$12&gt;Price!$AB$11,BETAINV(H799,Price!$AB$19,Price!$AB$20,Price!$AB$11,Price!$AB$12),Price!$AB$11)</f>
        <v>5.7055129577708632</v>
      </c>
      <c r="J799">
        <f>IF(Yield!$AB$12&gt;Yield!$AB$11,BETAINV(H799,Yield!$AB$19,Yield!$AB$20,Yield!$AB$11,Yield!$AB$12),Yield!$AB$11)</f>
        <v>55.935046164031363</v>
      </c>
      <c r="K799">
        <f>IF(Costs!$AB$12&gt;Costs!$AB$11,BETAINV(H799,Costs!$AB$19,Costs!$AB$20,Costs!$AB$11,Costs!$AB$12),Costs!$AB$11)</f>
        <v>144.72572212428344</v>
      </c>
      <c r="L799">
        <f t="shared" si="49"/>
        <v>174.41240855810889</v>
      </c>
      <c r="M799">
        <f t="shared" si="50"/>
        <v>66.252408558108897</v>
      </c>
      <c r="N799">
        <f t="shared" si="51"/>
        <v>0.79600000000000004</v>
      </c>
    </row>
    <row r="800" spans="7:14" x14ac:dyDescent="0.25">
      <c r="G800">
        <v>797</v>
      </c>
      <c r="H800">
        <f t="shared" si="48"/>
        <v>0.79700000000000004</v>
      </c>
      <c r="I800">
        <f>IF(Price!$AB$12&gt;Price!$AB$11,BETAINV(H800,Price!$AB$19,Price!$AB$20,Price!$AB$11,Price!$AB$12),Price!$AB$11)</f>
        <v>5.7069020679083167</v>
      </c>
      <c r="J800">
        <f>IF(Yield!$AB$12&gt;Yield!$AB$11,BETAINV(H800,Yield!$AB$19,Yield!$AB$20,Yield!$AB$11,Yield!$AB$12),Yield!$AB$11)</f>
        <v>55.952053261011528</v>
      </c>
      <c r="K800">
        <f>IF(Costs!$AB$12&gt;Costs!$AB$11,BETAINV(H800,Costs!$AB$19,Costs!$AB$20,Costs!$AB$11,Costs!$AB$12),Costs!$AB$11)</f>
        <v>144.73275854783532</v>
      </c>
      <c r="L800">
        <f t="shared" si="49"/>
        <v>174.58012991114765</v>
      </c>
      <c r="M800">
        <f t="shared" si="50"/>
        <v>66.420129911147654</v>
      </c>
      <c r="N800">
        <f t="shared" si="51"/>
        <v>0.79700000000000004</v>
      </c>
    </row>
    <row r="801" spans="7:14" x14ac:dyDescent="0.25">
      <c r="G801">
        <v>798</v>
      </c>
      <c r="H801">
        <f t="shared" si="48"/>
        <v>0.79800000000000004</v>
      </c>
      <c r="I801">
        <f>IF(Price!$AB$12&gt;Price!$AB$11,BETAINV(H801,Price!$AB$19,Price!$AB$20,Price!$AB$11,Price!$AB$12),Price!$AB$11)</f>
        <v>5.7082932982259331</v>
      </c>
      <c r="J801">
        <f>IF(Yield!$AB$12&gt;Yield!$AB$11,BETAINV(H801,Yield!$AB$19,Yield!$AB$20,Yield!$AB$11,Yield!$AB$12),Yield!$AB$11)</f>
        <v>55.969062033300922</v>
      </c>
      <c r="K801">
        <f>IF(Costs!$AB$12&gt;Costs!$AB$11,BETAINV(H801,Costs!$AB$19,Costs!$AB$20,Costs!$AB$11,Costs!$AB$12),Costs!$AB$11)</f>
        <v>144.73981589955747</v>
      </c>
      <c r="L801">
        <f t="shared" si="49"/>
        <v>174.7480058131257</v>
      </c>
      <c r="M801">
        <f t="shared" si="50"/>
        <v>66.588005813125704</v>
      </c>
      <c r="N801">
        <f t="shared" si="51"/>
        <v>0.79800000000000004</v>
      </c>
    </row>
    <row r="802" spans="7:14" x14ac:dyDescent="0.25">
      <c r="G802">
        <v>799</v>
      </c>
      <c r="H802">
        <f t="shared" si="48"/>
        <v>0.79900000000000004</v>
      </c>
      <c r="I802">
        <f>IF(Price!$AB$12&gt;Price!$AB$11,BETAINV(H802,Price!$AB$19,Price!$AB$20,Price!$AB$11,Price!$AB$12),Price!$AB$11)</f>
        <v>5.7096866710120686</v>
      </c>
      <c r="J802">
        <f>IF(Yield!$AB$12&gt;Yield!$AB$11,BETAINV(H802,Yield!$AB$19,Yield!$AB$20,Yield!$AB$11,Yield!$AB$12),Yield!$AB$11)</f>
        <v>55.98607259430149</v>
      </c>
      <c r="K802">
        <f>IF(Costs!$AB$12&gt;Costs!$AB$11,BETAINV(H802,Costs!$AB$19,Costs!$AB$20,Costs!$AB$11,Costs!$AB$12),Costs!$AB$11)</f>
        <v>144.74689437150113</v>
      </c>
      <c r="L802">
        <f t="shared" si="49"/>
        <v>174.91603808249613</v>
      </c>
      <c r="M802">
        <f t="shared" si="50"/>
        <v>66.756038082496133</v>
      </c>
      <c r="N802">
        <f t="shared" si="51"/>
        <v>0.79900000000000004</v>
      </c>
    </row>
    <row r="803" spans="7:14" x14ac:dyDescent="0.25">
      <c r="G803">
        <v>800</v>
      </c>
      <c r="H803">
        <f t="shared" si="48"/>
        <v>0.8</v>
      </c>
      <c r="I803">
        <f>IF(Price!$AB$12&gt;Price!$AB$11,BETAINV(H803,Price!$AB$19,Price!$AB$20,Price!$AB$11,Price!$AB$12),Price!$AB$11)</f>
        <v>5.7110822088243776</v>
      </c>
      <c r="J803">
        <f>IF(Yield!$AB$12&gt;Yield!$AB$11,BETAINV(H803,Yield!$AB$19,Yield!$AB$20,Yield!$AB$11,Yield!$AB$12),Yield!$AB$11)</f>
        <v>56.003085058368825</v>
      </c>
      <c r="K803">
        <f>IF(Costs!$AB$12&gt;Costs!$AB$11,BETAINV(H803,Costs!$AB$19,Costs!$AB$20,Costs!$AB$11,Costs!$AB$12),Costs!$AB$11)</f>
        <v>144.75399415831799</v>
      </c>
      <c r="L803">
        <f t="shared" si="49"/>
        <v>175.08422855781055</v>
      </c>
      <c r="M803">
        <f t="shared" si="50"/>
        <v>66.924228557810551</v>
      </c>
      <c r="N803">
        <f t="shared" si="51"/>
        <v>0.8</v>
      </c>
    </row>
    <row r="804" spans="7:14" x14ac:dyDescent="0.25">
      <c r="G804">
        <v>801</v>
      </c>
      <c r="H804">
        <f t="shared" si="48"/>
        <v>0.80100000000000005</v>
      </c>
      <c r="I804">
        <f>IF(Price!$AB$12&gt;Price!$AB$11,BETAINV(H804,Price!$AB$19,Price!$AB$20,Price!$AB$11,Price!$AB$12),Price!$AB$11)</f>
        <v>5.7124799344947501</v>
      </c>
      <c r="J804">
        <f>IF(Yield!$AB$12&gt;Yield!$AB$11,BETAINV(H804,Yield!$AB$19,Yield!$AB$20,Yield!$AB$11,Yield!$AB$12),Yield!$AB$11)</f>
        <v>56.020099540829762</v>
      </c>
      <c r="K804">
        <f>IF(Costs!$AB$12&gt;Costs!$AB$11,BETAINV(H804,Costs!$AB$19,Costs!$AB$20,Costs!$AB$11,Costs!$AB$12),Costs!$AB$11)</f>
        <v>144.7611154573093</v>
      </c>
      <c r="L804">
        <f t="shared" si="49"/>
        <v>175.25257909807925</v>
      </c>
      <c r="M804">
        <f t="shared" si="50"/>
        <v>67.092579098079256</v>
      </c>
      <c r="N804">
        <f t="shared" si="51"/>
        <v>0.80100000000000005</v>
      </c>
    </row>
    <row r="805" spans="7:14" x14ac:dyDescent="0.25">
      <c r="G805">
        <v>802</v>
      </c>
      <c r="H805">
        <f t="shared" si="48"/>
        <v>0.80200000000000005</v>
      </c>
      <c r="I805">
        <f>IF(Price!$AB$12&gt;Price!$AB$11,BETAINV(H805,Price!$AB$19,Price!$AB$20,Price!$AB$11,Price!$AB$12),Price!$AB$11)</f>
        <v>5.713879871134357</v>
      </c>
      <c r="J805">
        <f>IF(Yield!$AB$12&gt;Yield!$AB$11,BETAINV(H805,Yield!$AB$19,Yield!$AB$20,Yield!$AB$11,Yield!$AB$12),Yield!$AB$11)</f>
        <v>56.037116158000508</v>
      </c>
      <c r="K805">
        <f>IF(Costs!$AB$12&gt;Costs!$AB$11,BETAINV(H805,Costs!$AB$19,Costs!$AB$20,Costs!$AB$11,Costs!$AB$12),Costs!$AB$11)</f>
        <v>144.76825846847603</v>
      </c>
      <c r="L805">
        <f t="shared" si="49"/>
        <v>175.42109158314091</v>
      </c>
      <c r="M805">
        <f t="shared" si="50"/>
        <v>67.26109158314091</v>
      </c>
      <c r="N805">
        <f t="shared" si="51"/>
        <v>0.80200000000000005</v>
      </c>
    </row>
    <row r="806" spans="7:14" x14ac:dyDescent="0.25">
      <c r="G806">
        <v>803</v>
      </c>
      <c r="H806">
        <f t="shared" si="48"/>
        <v>0.80300000000000005</v>
      </c>
      <c r="I806">
        <f>IF(Price!$AB$12&gt;Price!$AB$11,BETAINV(H806,Price!$AB$19,Price!$AB$20,Price!$AB$11,Price!$AB$12),Price!$AB$11)</f>
        <v>5.7152820421388224</v>
      </c>
      <c r="J806">
        <f>IF(Yield!$AB$12&gt;Yield!$AB$11,BETAINV(H806,Yield!$AB$19,Yield!$AB$20,Yield!$AB$11,Yield!$AB$12),Yield!$AB$11)</f>
        <v>56.054135027205028</v>
      </c>
      <c r="K806">
        <f>IF(Costs!$AB$12&gt;Costs!$AB$11,BETAINV(H806,Costs!$AB$19,Costs!$AB$20,Costs!$AB$11,Costs!$AB$12),Costs!$AB$11)</f>
        <v>144.77542339457025</v>
      </c>
      <c r="L806">
        <f t="shared" si="49"/>
        <v>175.58976791403941</v>
      </c>
      <c r="M806">
        <f t="shared" si="50"/>
        <v>67.429767914039417</v>
      </c>
      <c r="N806">
        <f t="shared" si="51"/>
        <v>0.80300000000000005</v>
      </c>
    </row>
    <row r="807" spans="7:14" x14ac:dyDescent="0.25">
      <c r="G807">
        <v>804</v>
      </c>
      <c r="H807">
        <f t="shared" si="48"/>
        <v>0.80400000000000005</v>
      </c>
      <c r="I807">
        <f>IF(Price!$AB$12&gt;Price!$AB$11,BETAINV(H807,Price!$AB$19,Price!$AB$20,Price!$AB$11,Price!$AB$12),Price!$AB$11)</f>
        <v>5.716686471193503</v>
      </c>
      <c r="J807">
        <f>IF(Yield!$AB$12&gt;Yield!$AB$11,BETAINV(H807,Yield!$AB$19,Yield!$AB$20,Yield!$AB$11,Yield!$AB$12),Yield!$AB$11)</f>
        <v>56.071156266793835</v>
      </c>
      <c r="K807">
        <f>IF(Costs!$AB$12&gt;Costs!$AB$11,BETAINV(H807,Costs!$AB$19,Costs!$AB$20,Costs!$AB$11,Costs!$AB$12),Costs!$AB$11)</f>
        <v>144.78261044114791</v>
      </c>
      <c r="L807">
        <f t="shared" si="49"/>
        <v>175.7586100134092</v>
      </c>
      <c r="M807">
        <f t="shared" si="50"/>
        <v>67.5986100134092</v>
      </c>
      <c r="N807">
        <f t="shared" si="51"/>
        <v>0.80400000000000005</v>
      </c>
    </row>
    <row r="808" spans="7:14" x14ac:dyDescent="0.25">
      <c r="G808">
        <v>805</v>
      </c>
      <c r="H808">
        <f t="shared" si="48"/>
        <v>0.80500000000000005</v>
      </c>
      <c r="I808">
        <f>IF(Price!$AB$12&gt;Price!$AB$11,BETAINV(H808,Price!$AB$19,Price!$AB$20,Price!$AB$11,Price!$AB$12),Price!$AB$11)</f>
        <v>5.7180931822789045</v>
      </c>
      <c r="J808">
        <f>IF(Yield!$AB$12&gt;Yield!$AB$11,BETAINV(H808,Yield!$AB$19,Yield!$AB$20,Yield!$AB$11,Yield!$AB$12),Yield!$AB$11)</f>
        <v>56.088179996163298</v>
      </c>
      <c r="K808">
        <f>IF(Costs!$AB$12&gt;Costs!$AB$11,BETAINV(H808,Costs!$AB$19,Costs!$AB$20,Costs!$AB$11,Costs!$AB$12),Costs!$AB$11)</f>
        <v>144.78981981662267</v>
      </c>
      <c r="L808">
        <f t="shared" si="49"/>
        <v>175.92761982587072</v>
      </c>
      <c r="M808">
        <f t="shared" si="50"/>
        <v>67.767619825870725</v>
      </c>
      <c r="N808">
        <f t="shared" si="51"/>
        <v>0.80500000000000005</v>
      </c>
    </row>
    <row r="809" spans="7:14" x14ac:dyDescent="0.25">
      <c r="G809">
        <v>806</v>
      </c>
      <c r="H809">
        <f t="shared" si="48"/>
        <v>0.80600000000000005</v>
      </c>
      <c r="I809">
        <f>IF(Price!$AB$12&gt;Price!$AB$11,BETAINV(H809,Price!$AB$19,Price!$AB$20,Price!$AB$11,Price!$AB$12),Price!$AB$11)</f>
        <v>5.7195021996762092</v>
      </c>
      <c r="J809">
        <f>IF(Yield!$AB$12&gt;Yield!$AB$11,BETAINV(H809,Yield!$AB$19,Yield!$AB$20,Yield!$AB$11,Yield!$AB$12),Yield!$AB$11)</f>
        <v>56.105206335775165</v>
      </c>
      <c r="K809">
        <f>IF(Costs!$AB$12&gt;Costs!$AB$11,BETAINV(H809,Costs!$AB$19,Costs!$AB$20,Costs!$AB$11,Costs!$AB$12),Costs!$AB$11)</f>
        <v>144.79705173232134</v>
      </c>
      <c r="L809">
        <f t="shared" si="49"/>
        <v>176.09679931843232</v>
      </c>
      <c r="M809">
        <f t="shared" si="50"/>
        <v>67.936799318432321</v>
      </c>
      <c r="N809">
        <f t="shared" si="51"/>
        <v>0.80600000000000005</v>
      </c>
    </row>
    <row r="810" spans="7:14" x14ac:dyDescent="0.25">
      <c r="G810">
        <v>807</v>
      </c>
      <c r="H810">
        <f t="shared" si="48"/>
        <v>0.80700000000000005</v>
      </c>
      <c r="I810">
        <f>IF(Price!$AB$12&gt;Price!$AB$11,BETAINV(H810,Price!$AB$19,Price!$AB$20,Price!$AB$11,Price!$AB$12),Price!$AB$11)</f>
        <v>5.7209135479729518</v>
      </c>
      <c r="J810">
        <f>IF(Yield!$AB$12&gt;Yield!$AB$11,BETAINV(H810,Yield!$AB$19,Yield!$AB$20,Yield!$AB$11,Yield!$AB$12),Yield!$AB$11)</f>
        <v>56.122235407176731</v>
      </c>
      <c r="K810">
        <f>IF(Costs!$AB$12&gt;Costs!$AB$11,BETAINV(H810,Costs!$AB$19,Costs!$AB$20,Costs!$AB$11,Costs!$AB$12),Costs!$AB$11)</f>
        <v>144.80430640254022</v>
      </c>
      <c r="L810">
        <f t="shared" si="49"/>
        <v>176.26615048090443</v>
      </c>
      <c r="M810">
        <f t="shared" si="50"/>
        <v>68.106150480904432</v>
      </c>
      <c r="N810">
        <f t="shared" si="51"/>
        <v>0.80700000000000005</v>
      </c>
    </row>
    <row r="811" spans="7:14" x14ac:dyDescent="0.25">
      <c r="G811">
        <v>808</v>
      </c>
      <c r="H811">
        <f t="shared" si="48"/>
        <v>0.80800000000000005</v>
      </c>
      <c r="I811">
        <f>IF(Price!$AB$12&gt;Price!$AB$11,BETAINV(H811,Price!$AB$19,Price!$AB$20,Price!$AB$11,Price!$AB$12),Price!$AB$11)</f>
        <v>5.7223272520688173</v>
      </c>
      <c r="J811">
        <f>IF(Yield!$AB$12&gt;Yield!$AB$11,BETAINV(H811,Yield!$AB$19,Yield!$AB$20,Yield!$AB$11,Yield!$AB$12),Yield!$AB$11)</f>
        <v>56.139267333021273</v>
      </c>
      <c r="K811">
        <f>IF(Costs!$AB$12&gt;Costs!$AB$11,BETAINV(H811,Costs!$AB$19,Costs!$AB$20,Costs!$AB$11,Costs!$AB$12),Costs!$AB$11)</f>
        <v>144.81158404460342</v>
      </c>
      <c r="L811">
        <f t="shared" si="49"/>
        <v>176.4356753263209</v>
      </c>
      <c r="M811">
        <f t="shared" si="50"/>
        <v>68.275675326320908</v>
      </c>
      <c r="N811">
        <f t="shared" si="51"/>
        <v>0.80800000000000005</v>
      </c>
    </row>
    <row r="812" spans="7:14" x14ac:dyDescent="0.25">
      <c r="G812">
        <v>809</v>
      </c>
      <c r="H812">
        <f t="shared" si="48"/>
        <v>0.80900000000000005</v>
      </c>
      <c r="I812">
        <f>IF(Price!$AB$12&gt;Price!$AB$11,BETAINV(H812,Price!$AB$19,Price!$AB$20,Price!$AB$11,Price!$AB$12),Price!$AB$11)</f>
        <v>5.7237433371815802</v>
      </c>
      <c r="J812">
        <f>IF(Yield!$AB$12&gt;Yield!$AB$11,BETAINV(H812,Yield!$AB$19,Yield!$AB$20,Yield!$AB$11,Yield!$AB$12),Yield!$AB$11)</f>
        <v>56.156302237089044</v>
      </c>
      <c r="K812">
        <f>IF(Costs!$AB$12&gt;Costs!$AB$11,BETAINV(H812,Costs!$AB$19,Costs!$AB$20,Costs!$AB$11,Costs!$AB$12),Costs!$AB$11)</f>
        <v>144.81888487892212</v>
      </c>
      <c r="L812">
        <f t="shared" si="49"/>
        <v>176.60537589137135</v>
      </c>
      <c r="M812">
        <f t="shared" si="50"/>
        <v>68.445375891371356</v>
      </c>
      <c r="N812">
        <f t="shared" si="51"/>
        <v>0.80900000000000005</v>
      </c>
    </row>
    <row r="813" spans="7:14" x14ac:dyDescent="0.25">
      <c r="G813">
        <v>810</v>
      </c>
      <c r="H813">
        <f t="shared" si="48"/>
        <v>0.81</v>
      </c>
      <c r="I813">
        <f>IF(Price!$AB$12&gt;Price!$AB$11,BETAINV(H813,Price!$AB$19,Price!$AB$20,Price!$AB$11,Price!$AB$12),Price!$AB$11)</f>
        <v>5.7251618288531887</v>
      </c>
      <c r="J813">
        <f>IF(Yield!$AB$12&gt;Yield!$AB$11,BETAINV(H813,Yield!$AB$19,Yield!$AB$20,Yield!$AB$11,Yield!$AB$12),Yield!$AB$11)</f>
        <v>56.173340244308626</v>
      </c>
      <c r="K813">
        <f>IF(Costs!$AB$12&gt;Costs!$AB$11,BETAINV(H813,Costs!$AB$19,Costs!$AB$20,Costs!$AB$11,Costs!$AB$12),Costs!$AB$11)</f>
        <v>144.8262091290556</v>
      </c>
      <c r="L813">
        <f t="shared" si="49"/>
        <v>176.77525423684278</v>
      </c>
      <c r="M813">
        <f t="shared" si="50"/>
        <v>68.615254236842787</v>
      </c>
      <c r="N813">
        <f t="shared" si="51"/>
        <v>0.81</v>
      </c>
    </row>
    <row r="814" spans="7:14" x14ac:dyDescent="0.25">
      <c r="G814">
        <v>811</v>
      </c>
      <c r="H814">
        <f t="shared" si="48"/>
        <v>0.81100000000000005</v>
      </c>
      <c r="I814">
        <f>IF(Price!$AB$12&gt;Price!$AB$11,BETAINV(H814,Price!$AB$19,Price!$AB$20,Price!$AB$11,Price!$AB$12),Price!$AB$11)</f>
        <v>5.7265827529559932</v>
      </c>
      <c r="J814">
        <f>IF(Yield!$AB$12&gt;Yield!$AB$11,BETAINV(H814,Yield!$AB$19,Yield!$AB$20,Yield!$AB$11,Yield!$AB$12),Yield!$AB$11)</f>
        <v>56.190381480778889</v>
      </c>
      <c r="K814">
        <f>IF(Costs!$AB$12&gt;Costs!$AB$11,BETAINV(H814,Costs!$AB$19,Costs!$AB$20,Costs!$AB$11,Costs!$AB$12),Costs!$AB$11)</f>
        <v>144.83355702177363</v>
      </c>
      <c r="L814">
        <f t="shared" si="49"/>
        <v>176.94531244807257</v>
      </c>
      <c r="M814">
        <f t="shared" si="50"/>
        <v>68.785312448072574</v>
      </c>
      <c r="N814">
        <f t="shared" si="51"/>
        <v>0.81100000000000005</v>
      </c>
    </row>
    <row r="815" spans="7:14" x14ac:dyDescent="0.25">
      <c r="G815">
        <v>812</v>
      </c>
      <c r="H815">
        <f t="shared" si="48"/>
        <v>0.81200000000000006</v>
      </c>
      <c r="I815">
        <f>IF(Price!$AB$12&gt;Price!$AB$11,BETAINV(H815,Price!$AB$19,Price!$AB$20,Price!$AB$11,Price!$AB$12),Price!$AB$11)</f>
        <v>5.7280061356991254</v>
      </c>
      <c r="J815">
        <f>IF(Yield!$AB$12&gt;Yield!$AB$11,BETAINV(H815,Yield!$AB$19,Yield!$AB$20,Yield!$AB$11,Yield!$AB$12),Yield!$AB$11)</f>
        <v>56.207426073791332</v>
      </c>
      <c r="K815">
        <f>IF(Costs!$AB$12&gt;Costs!$AB$11,BETAINV(H815,Costs!$AB$19,Costs!$AB$20,Costs!$AB$11,Costs!$AB$12),Costs!$AB$11)</f>
        <v>144.84092878712062</v>
      </c>
      <c r="L815">
        <f t="shared" si="49"/>
        <v>177.11555263541112</v>
      </c>
      <c r="M815">
        <f t="shared" si="50"/>
        <v>68.955552635411124</v>
      </c>
      <c r="N815">
        <f t="shared" si="51"/>
        <v>0.81200000000000006</v>
      </c>
    </row>
    <row r="816" spans="7:14" x14ac:dyDescent="0.25">
      <c r="G816">
        <v>813</v>
      </c>
      <c r="H816">
        <f t="shared" si="48"/>
        <v>0.81299999999999994</v>
      </c>
      <c r="I816">
        <f>IF(Price!$AB$12&gt;Price!$AB$11,BETAINV(H816,Price!$AB$19,Price!$AB$20,Price!$AB$11,Price!$AB$12),Price!$AB$11)</f>
        <v>5.7294320036350381</v>
      </c>
      <c r="J816">
        <f>IF(Yield!$AB$12&gt;Yield!$AB$11,BETAINV(H816,Yield!$AB$19,Yield!$AB$20,Yield!$AB$11,Yield!$AB$12),Yield!$AB$11)</f>
        <v>56.224474151852952</v>
      </c>
      <c r="K816">
        <f>IF(Costs!$AB$12&gt;Costs!$AB$11,BETAINV(H816,Costs!$AB$19,Costs!$AB$20,Costs!$AB$11,Costs!$AB$12),Costs!$AB$11)</f>
        <v>144.84832465848115</v>
      </c>
      <c r="L816">
        <f t="shared" si="49"/>
        <v>177.28597693469612</v>
      </c>
      <c r="M816">
        <f t="shared" si="50"/>
        <v>69.125976934696126</v>
      </c>
      <c r="N816">
        <f t="shared" si="51"/>
        <v>0.81299999999999994</v>
      </c>
    </row>
    <row r="817" spans="7:14" x14ac:dyDescent="0.25">
      <c r="G817">
        <v>814</v>
      </c>
      <c r="H817">
        <f t="shared" si="48"/>
        <v>0.81399999999999995</v>
      </c>
      <c r="I817">
        <f>IF(Price!$AB$12&gt;Price!$AB$11,BETAINV(H817,Price!$AB$19,Price!$AB$20,Price!$AB$11,Price!$AB$12),Price!$AB$11)</f>
        <v>5.7308603836661973</v>
      </c>
      <c r="J817">
        <f>IF(Yield!$AB$12&gt;Yield!$AB$11,BETAINV(H817,Yield!$AB$19,Yield!$AB$20,Yield!$AB$11,Yield!$AB$12),Yield!$AB$11)</f>
        <v>56.241525844709678</v>
      </c>
      <c r="K817">
        <f>IF(Costs!$AB$12&gt;Costs!$AB$11,BETAINV(H817,Costs!$AB$19,Costs!$AB$20,Costs!$AB$11,Costs!$AB$12),Costs!$AB$11)</f>
        <v>144.85574487264745</v>
      </c>
      <c r="L817">
        <f t="shared" si="49"/>
        <v>177.45658750773782</v>
      </c>
      <c r="M817">
        <f t="shared" si="50"/>
        <v>69.296587507737826</v>
      </c>
      <c r="N817">
        <f t="shared" si="51"/>
        <v>0.81399999999999995</v>
      </c>
    </row>
    <row r="818" spans="7:14" x14ac:dyDescent="0.25">
      <c r="G818">
        <v>815</v>
      </c>
      <c r="H818">
        <f t="shared" si="48"/>
        <v>0.81499999999999995</v>
      </c>
      <c r="I818">
        <f>IF(Price!$AB$12&gt;Price!$AB$11,BETAINV(H818,Price!$AB$19,Price!$AB$20,Price!$AB$11,Price!$AB$12),Price!$AB$11)</f>
        <v>5.7322913030519427</v>
      </c>
      <c r="J818">
        <f>IF(Yield!$AB$12&gt;Yield!$AB$11,BETAINV(H818,Yield!$AB$19,Yield!$AB$20,Yield!$AB$11,Yield!$AB$12),Yield!$AB$11)</f>
        <v>56.258581283370276</v>
      </c>
      <c r="K818">
        <f>IF(Costs!$AB$12&gt;Costs!$AB$11,BETAINV(H818,Costs!$AB$19,Costs!$AB$20,Costs!$AB$11,Costs!$AB$12),Costs!$AB$11)</f>
        <v>144.86318966988833</v>
      </c>
      <c r="L818">
        <f t="shared" si="49"/>
        <v>177.62738654281591</v>
      </c>
      <c r="M818">
        <f t="shared" si="50"/>
        <v>69.467386542815916</v>
      </c>
      <c r="N818">
        <f t="shared" si="51"/>
        <v>0.81499999999999995</v>
      </c>
    </row>
    <row r="819" spans="7:14" x14ac:dyDescent="0.25">
      <c r="G819">
        <v>816</v>
      </c>
      <c r="H819">
        <f t="shared" si="48"/>
        <v>0.81599999999999995</v>
      </c>
      <c r="I819">
        <f>IF(Price!$AB$12&gt;Price!$AB$11,BETAINV(H819,Price!$AB$19,Price!$AB$20,Price!$AB$11,Price!$AB$12),Price!$AB$11)</f>
        <v>5.7337247894155237</v>
      </c>
      <c r="J819">
        <f>IF(Yield!$AB$12&gt;Yield!$AB$11,BETAINV(H819,Yield!$AB$19,Yield!$AB$20,Yield!$AB$11,Yield!$AB$12),Yield!$AB$11)</f>
        <v>56.275640600130828</v>
      </c>
      <c r="K819">
        <f>IF(Costs!$AB$12&gt;Costs!$AB$11,BETAINV(H819,Costs!$AB$19,Costs!$AB$20,Costs!$AB$11,Costs!$AB$12),Costs!$AB$11)</f>
        <v>144.87065929402013</v>
      </c>
      <c r="L819">
        <f t="shared" si="49"/>
        <v>177.79837625518871</v>
      </c>
      <c r="M819">
        <f t="shared" si="50"/>
        <v>69.638376255188717</v>
      </c>
      <c r="N819">
        <f t="shared" si="51"/>
        <v>0.81599999999999995</v>
      </c>
    </row>
    <row r="820" spans="7:14" x14ac:dyDescent="0.25">
      <c r="G820">
        <v>817</v>
      </c>
      <c r="H820">
        <f t="shared" si="48"/>
        <v>0.81699999999999995</v>
      </c>
      <c r="I820">
        <f>IF(Price!$AB$12&gt;Price!$AB$11,BETAINV(H820,Price!$AB$19,Price!$AB$20,Price!$AB$11,Price!$AB$12),Price!$AB$11)</f>
        <v>5.7351608707513009</v>
      </c>
      <c r="J820">
        <f>IF(Yield!$AB$12&gt;Yield!$AB$11,BETAINV(H820,Yield!$AB$19,Yield!$AB$20,Yield!$AB$11,Yield!$AB$12),Yield!$AB$11)</f>
        <v>56.292703928599764</v>
      </c>
      <c r="K820">
        <f>IF(Costs!$AB$12&gt;Costs!$AB$11,BETAINV(H820,Costs!$AB$19,Costs!$AB$20,Costs!$AB$11,Costs!$AB$12),Costs!$AB$11)</f>
        <v>144.87815399247924</v>
      </c>
      <c r="L820">
        <f t="shared" si="49"/>
        <v>177.96955888761417</v>
      </c>
      <c r="M820">
        <f t="shared" si="50"/>
        <v>69.809558887614173</v>
      </c>
      <c r="N820">
        <f t="shared" si="51"/>
        <v>0.81699999999999995</v>
      </c>
    </row>
    <row r="821" spans="7:14" x14ac:dyDescent="0.25">
      <c r="G821">
        <v>818</v>
      </c>
      <c r="H821">
        <f t="shared" si="48"/>
        <v>0.81799999999999995</v>
      </c>
      <c r="I821">
        <f>IF(Price!$AB$12&gt;Price!$AB$11,BETAINV(H821,Price!$AB$19,Price!$AB$20,Price!$AB$11,Price!$AB$12),Price!$AB$11)</f>
        <v>5.7365995754321304</v>
      </c>
      <c r="J821">
        <f>IF(Yield!$AB$12&gt;Yield!$AB$11,BETAINV(H821,Yield!$AB$19,Yield!$AB$20,Yield!$AB$11,Yield!$AB$12),Yield!$AB$11)</f>
        <v>56.309771403723509</v>
      </c>
      <c r="K821">
        <f>IF(Costs!$AB$12&gt;Costs!$AB$11,BETAINV(H821,Costs!$AB$19,Costs!$AB$20,Costs!$AB$11,Costs!$AB$12),Costs!$AB$11)</f>
        <v>144.88567401639691</v>
      </c>
      <c r="L821">
        <f t="shared" si="49"/>
        <v>178.14093671088372</v>
      </c>
      <c r="M821">
        <f t="shared" si="50"/>
        <v>69.980936710883725</v>
      </c>
      <c r="N821">
        <f t="shared" si="51"/>
        <v>0.81799999999999995</v>
      </c>
    </row>
    <row r="822" spans="7:14" x14ac:dyDescent="0.25">
      <c r="G822">
        <v>819</v>
      </c>
      <c r="H822">
        <f t="shared" si="48"/>
        <v>0.81899999999999995</v>
      </c>
      <c r="I822">
        <f>IF(Price!$AB$12&gt;Price!$AB$11,BETAINV(H822,Price!$AB$19,Price!$AB$20,Price!$AB$11,Price!$AB$12),Price!$AB$11)</f>
        <v>5.7380409322169461</v>
      </c>
      <c r="J822">
        <f>IF(Yield!$AB$12&gt;Yield!$AB$11,BETAINV(H822,Yield!$AB$19,Yield!$AB$20,Yield!$AB$11,Yield!$AB$12),Yield!$AB$11)</f>
        <v>56.326843161812675</v>
      </c>
      <c r="K822">
        <f>IF(Costs!$AB$12&gt;Costs!$AB$11,BETAINV(H822,Costs!$AB$19,Costs!$AB$20,Costs!$AB$11,Costs!$AB$12),Costs!$AB$11)</f>
        <v>144.89321962067541</v>
      </c>
      <c r="L822">
        <f t="shared" si="49"/>
        <v>178.31251202436991</v>
      </c>
      <c r="M822">
        <f t="shared" si="50"/>
        <v>70.152512024369912</v>
      </c>
      <c r="N822">
        <f t="shared" si="51"/>
        <v>0.81899999999999995</v>
      </c>
    </row>
    <row r="823" spans="7:14" x14ac:dyDescent="0.25">
      <c r="G823">
        <v>820</v>
      </c>
      <c r="H823">
        <f t="shared" si="48"/>
        <v>0.82</v>
      </c>
      <c r="I823">
        <f>IF(Price!$AB$12&gt;Price!$AB$11,BETAINV(H823,Price!$AB$19,Price!$AB$20,Price!$AB$11,Price!$AB$12),Price!$AB$11)</f>
        <v>5.7394849702585171</v>
      </c>
      <c r="J823">
        <f>IF(Yield!$AB$12&gt;Yield!$AB$11,BETAINV(H823,Yield!$AB$19,Yield!$AB$20,Yield!$AB$11,Yield!$AB$12),Yield!$AB$11)</f>
        <v>56.343919340568902</v>
      </c>
      <c r="K823">
        <f>IF(Costs!$AB$12&gt;Costs!$AB$11,BETAINV(H823,Costs!$AB$19,Costs!$AB$20,Costs!$AB$11,Costs!$AB$12),Costs!$AB$11)</f>
        <v>144.90079106406696</v>
      </c>
      <c r="L823">
        <f t="shared" si="49"/>
        <v>178.48428715658642</v>
      </c>
      <c r="M823">
        <f t="shared" si="50"/>
        <v>70.324287156586422</v>
      </c>
      <c r="N823">
        <f t="shared" si="51"/>
        <v>0.82</v>
      </c>
    </row>
    <row r="824" spans="7:14" x14ac:dyDescent="0.25">
      <c r="G824">
        <v>821</v>
      </c>
      <c r="H824">
        <f t="shared" si="48"/>
        <v>0.82099999999999995</v>
      </c>
      <c r="I824">
        <f>IF(Price!$AB$12&gt;Price!$AB$11,BETAINV(H824,Price!$AB$19,Price!$AB$20,Price!$AB$11,Price!$AB$12),Price!$AB$11)</f>
        <v>5.7409317191114102</v>
      </c>
      <c r="J824">
        <f>IF(Yield!$AB$12&gt;Yield!$AB$11,BETAINV(H824,Yield!$AB$19,Yield!$AB$20,Yield!$AB$11,Yield!$AB$12),Yield!$AB$11)</f>
        <v>56.36100007911233</v>
      </c>
      <c r="K824">
        <f>IF(Costs!$AB$12&gt;Costs!$AB$11,BETAINV(H824,Costs!$AB$19,Costs!$AB$20,Costs!$AB$11,Costs!$AB$12),Costs!$AB$11)</f>
        <v>144.90838860925402</v>
      </c>
      <c r="L824">
        <f t="shared" si="49"/>
        <v>178.65626446576266</v>
      </c>
      <c r="M824">
        <f t="shared" si="50"/>
        <v>70.496264465762664</v>
      </c>
      <c r="N824">
        <f t="shared" si="51"/>
        <v>0.82099999999999995</v>
      </c>
    </row>
    <row r="825" spans="7:14" x14ac:dyDescent="0.25">
      <c r="G825">
        <v>822</v>
      </c>
      <c r="H825">
        <f t="shared" si="48"/>
        <v>0.82199999999999995</v>
      </c>
      <c r="I825">
        <f>IF(Price!$AB$12&gt;Price!$AB$11,BETAINV(H825,Price!$AB$19,Price!$AB$20,Price!$AB$11,Price!$AB$12),Price!$AB$11)</f>
        <v>5.7423812087401593</v>
      </c>
      <c r="J825">
        <f>IF(Yield!$AB$12&gt;Yield!$AB$11,BETAINV(H825,Yield!$AB$19,Yield!$AB$20,Yield!$AB$11,Yield!$AB$12),Yield!$AB$11)</f>
        <v>56.378085518009676</v>
      </c>
      <c r="K825">
        <f>IF(Costs!$AB$12&gt;Costs!$AB$11,BETAINV(H825,Costs!$AB$19,Costs!$AB$20,Costs!$AB$11,Costs!$AB$12),Costs!$AB$11)</f>
        <v>144.91601252293219</v>
      </c>
      <c r="L825">
        <f t="shared" si="49"/>
        <v>178.82844634043227</v>
      </c>
      <c r="M825">
        <f t="shared" si="50"/>
        <v>70.668446340432268</v>
      </c>
      <c r="N825">
        <f t="shared" si="51"/>
        <v>0.82199999999999995</v>
      </c>
    </row>
    <row r="826" spans="7:14" x14ac:dyDescent="0.25">
      <c r="G826">
        <v>823</v>
      </c>
      <c r="H826">
        <f t="shared" si="48"/>
        <v>0.82299999999999995</v>
      </c>
      <c r="I826">
        <f>IF(Price!$AB$12&gt;Price!$AB$11,BETAINV(H826,Price!$AB$19,Price!$AB$20,Price!$AB$11,Price!$AB$12),Price!$AB$11)</f>
        <v>5.743833469527643</v>
      </c>
      <c r="J826">
        <f>IF(Yield!$AB$12&gt;Yield!$AB$11,BETAINV(H826,Yield!$AB$19,Yield!$AB$20,Yield!$AB$11,Yield!$AB$12),Yield!$AB$11)</f>
        <v>56.395175799303068</v>
      </c>
      <c r="K826">
        <f>IF(Costs!$AB$12&gt;Costs!$AB$11,BETAINV(H826,Costs!$AB$19,Costs!$AB$20,Costs!$AB$11,Costs!$AB$12),Costs!$AB$11)</f>
        <v>144.92366307589512</v>
      </c>
      <c r="L826">
        <f t="shared" si="49"/>
        <v>179.00083520003719</v>
      </c>
      <c r="M826">
        <f t="shared" si="50"/>
        <v>70.840835200037191</v>
      </c>
      <c r="N826">
        <f t="shared" si="51"/>
        <v>0.82299999999999995</v>
      </c>
    </row>
    <row r="827" spans="7:14" x14ac:dyDescent="0.25">
      <c r="G827">
        <v>824</v>
      </c>
      <c r="H827">
        <f t="shared" si="48"/>
        <v>0.82399999999999995</v>
      </c>
      <c r="I827">
        <f>IF(Price!$AB$12&gt;Price!$AB$11,BETAINV(H827,Price!$AB$19,Price!$AB$20,Price!$AB$11,Price!$AB$12),Price!$AB$11)</f>
        <v>5.7452885322836744</v>
      </c>
      <c r="J827">
        <f>IF(Yield!$AB$12&gt;Yield!$AB$11,BETAINV(H827,Yield!$AB$19,Yield!$AB$20,Yield!$AB$11,Yield!$AB$12),Yield!$AB$11)</f>
        <v>56.412271066539482</v>
      </c>
      <c r="K827">
        <f>IF(Costs!$AB$12&gt;Costs!$AB$11,BETAINV(H827,Costs!$AB$19,Costs!$AB$20,Costs!$AB$11,Costs!$AB$12),Costs!$AB$11)</f>
        <v>144.93134054312182</v>
      </c>
      <c r="L827">
        <f t="shared" si="49"/>
        <v>179.17343349554559</v>
      </c>
      <c r="M827">
        <f t="shared" si="50"/>
        <v>71.013433495545598</v>
      </c>
      <c r="N827">
        <f t="shared" si="51"/>
        <v>0.82399999999999995</v>
      </c>
    </row>
    <row r="828" spans="7:14" x14ac:dyDescent="0.25">
      <c r="G828">
        <v>825</v>
      </c>
      <c r="H828">
        <f t="shared" si="48"/>
        <v>0.82499999999999996</v>
      </c>
      <c r="I828">
        <f>IF(Price!$AB$12&gt;Price!$AB$11,BETAINV(H828,Price!$AB$19,Price!$AB$20,Price!$AB$11,Price!$AB$12),Price!$AB$11)</f>
        <v>5.7467464282538252</v>
      </c>
      <c r="J828">
        <f>IF(Yield!$AB$12&gt;Yield!$AB$11,BETAINV(H828,Yield!$AB$19,Yield!$AB$20,Yield!$AB$11,Yield!$AB$12),Yield!$AB$11)</f>
        <v>56.429371464800944</v>
      </c>
      <c r="K828">
        <f>IF(Costs!$AB$12&gt;Costs!$AB$11,BETAINV(H828,Costs!$AB$19,Costs!$AB$20,Costs!$AB$11,Costs!$AB$12),Costs!$AB$11)</f>
        <v>144.93904520386621</v>
      </c>
      <c r="L828">
        <f t="shared" si="49"/>
        <v>179.34624371008692</v>
      </c>
      <c r="M828">
        <f t="shared" si="50"/>
        <v>71.186243710086927</v>
      </c>
      <c r="N828">
        <f t="shared" si="51"/>
        <v>0.82499999999999996</v>
      </c>
    </row>
    <row r="829" spans="7:14" x14ac:dyDescent="0.25">
      <c r="G829">
        <v>826</v>
      </c>
      <c r="H829">
        <f t="shared" si="48"/>
        <v>0.82599999999999996</v>
      </c>
      <c r="I829">
        <f>IF(Price!$AB$12&gt;Price!$AB$11,BETAINV(H829,Price!$AB$19,Price!$AB$20,Price!$AB$11,Price!$AB$12),Price!$AB$11)</f>
        <v>5.7482071891284692</v>
      </c>
      <c r="J829">
        <f>IF(Yield!$AB$12&gt;Yield!$AB$11,BETAINV(H829,Yield!$AB$19,Yield!$AB$20,Yield!$AB$11,Yield!$AB$12),Yield!$AB$11)</f>
        <v>56.446477140735468</v>
      </c>
      <c r="K829">
        <f>IF(Costs!$AB$12&gt;Costs!$AB$11,BETAINV(H829,Costs!$AB$19,Costs!$AB$20,Costs!$AB$11,Costs!$AB$12),Costs!$AB$11)</f>
        <v>144.94677734174925</v>
      </c>
      <c r="L829">
        <f t="shared" si="49"/>
        <v>179.51926835960214</v>
      </c>
      <c r="M829">
        <f t="shared" si="50"/>
        <v>71.35926835960214</v>
      </c>
      <c r="N829">
        <f t="shared" si="51"/>
        <v>0.82599999999999996</v>
      </c>
    </row>
    <row r="830" spans="7:14" x14ac:dyDescent="0.25">
      <c r="G830">
        <v>827</v>
      </c>
      <c r="H830">
        <f t="shared" si="48"/>
        <v>0.82699999999999996</v>
      </c>
      <c r="I830">
        <f>IF(Price!$AB$12&gt;Price!$AB$11,BETAINV(H830,Price!$AB$19,Price!$AB$20,Price!$AB$11,Price!$AB$12),Price!$AB$11)</f>
        <v>5.7496708470520765</v>
      </c>
      <c r="J830">
        <f>IF(Yield!$AB$12&gt;Yield!$AB$11,BETAINV(H830,Yield!$AB$19,Yield!$AB$20,Yield!$AB$11,Yield!$AB$12),Yield!$AB$11)</f>
        <v>56.463588242588678</v>
      </c>
      <c r="K830">
        <f>IF(Costs!$AB$12&gt;Costs!$AB$11,BETAINV(H830,Costs!$AB$19,Costs!$AB$20,Costs!$AB$11,Costs!$AB$12),Costs!$AB$11)</f>
        <v>144.95453724485344</v>
      </c>
      <c r="L830">
        <f t="shared" si="49"/>
        <v>179.69250999351107</v>
      </c>
      <c r="M830">
        <f t="shared" si="50"/>
        <v>71.53250999351107</v>
      </c>
      <c r="N830">
        <f t="shared" si="51"/>
        <v>0.82699999999999996</v>
      </c>
    </row>
    <row r="831" spans="7:14" x14ac:dyDescent="0.25">
      <c r="G831">
        <v>828</v>
      </c>
      <c r="H831">
        <f t="shared" si="48"/>
        <v>0.82799999999999996</v>
      </c>
      <c r="I831">
        <f>IF(Price!$AB$12&gt;Price!$AB$11,BETAINV(H831,Price!$AB$19,Price!$AB$20,Price!$AB$11,Price!$AB$12),Price!$AB$11)</f>
        <v>5.7511374346327422</v>
      </c>
      <c r="J831">
        <f>IF(Yield!$AB$12&gt;Yield!$AB$11,BETAINV(H831,Yield!$AB$19,Yield!$AB$20,Yield!$AB$11,Yield!$AB$12),Yield!$AB$11)</f>
        <v>56.480704920236334</v>
      </c>
      <c r="K831">
        <f>IF(Costs!$AB$12&gt;Costs!$AB$11,BETAINV(H831,Costs!$AB$19,Costs!$AB$20,Costs!$AB$11,Costs!$AB$12),Costs!$AB$11)</f>
        <v>144.96232520582004</v>
      </c>
      <c r="L831">
        <f t="shared" si="49"/>
        <v>179.86597119539687</v>
      </c>
      <c r="M831">
        <f t="shared" si="50"/>
        <v>71.70597119539687</v>
      </c>
      <c r="N831">
        <f t="shared" si="51"/>
        <v>0.82799999999999996</v>
      </c>
    </row>
    <row r="832" spans="7:14" x14ac:dyDescent="0.25">
      <c r="G832">
        <v>829</v>
      </c>
      <c r="H832">
        <f t="shared" si="48"/>
        <v>0.82899999999999996</v>
      </c>
      <c r="I832">
        <f>IF(Price!$AB$12&gt;Price!$AB$11,BETAINV(H832,Price!$AB$19,Price!$AB$20,Price!$AB$11,Price!$AB$12),Price!$AB$11)</f>
        <v>5.7526069849519796</v>
      </c>
      <c r="J832">
        <f>IF(Yield!$AB$12&gt;Yield!$AB$11,BETAINV(H832,Yield!$AB$19,Yield!$AB$20,Yield!$AB$11,Yield!$AB$12),Yield!$AB$11)</f>
        <v>56.497827325217536</v>
      </c>
      <c r="K832">
        <f>IF(Costs!$AB$12&gt;Costs!$AB$11,BETAINV(H832,Costs!$AB$19,Costs!$AB$20,Costs!$AB$11,Costs!$AB$12),Costs!$AB$11)</f>
        <v>144.9701415219489</v>
      </c>
      <c r="L832">
        <f t="shared" si="49"/>
        <v>180.03965458370828</v>
      </c>
      <c r="M832">
        <f t="shared" si="50"/>
        <v>71.879654583708287</v>
      </c>
      <c r="N832">
        <f t="shared" si="51"/>
        <v>0.82899999999999996</v>
      </c>
    </row>
    <row r="833" spans="7:14" x14ac:dyDescent="0.25">
      <c r="G833">
        <v>830</v>
      </c>
      <c r="H833">
        <f t="shared" si="48"/>
        <v>0.83</v>
      </c>
      <c r="I833">
        <f>IF(Price!$AB$12&gt;Price!$AB$11,BETAINV(H833,Price!$AB$19,Price!$AB$20,Price!$AB$11,Price!$AB$12),Price!$AB$11)</f>
        <v>5.7540795315747699</v>
      </c>
      <c r="J833">
        <f>IF(Yield!$AB$12&gt;Yield!$AB$11,BETAINV(H833,Yield!$AB$19,Yield!$AB$20,Yield!$AB$11,Yield!$AB$12),Yield!$AB$11)</f>
        <v>56.51495561076883</v>
      </c>
      <c r="K833">
        <f>IF(Costs!$AB$12&gt;Costs!$AB$11,BETAINV(H833,Costs!$AB$19,Costs!$AB$20,Costs!$AB$11,Costs!$AB$12),Costs!$AB$11)</f>
        <v>144.97798649530122</v>
      </c>
      <c r="L833">
        <f t="shared" si="49"/>
        <v>180.21356281248038</v>
      </c>
      <c r="M833">
        <f t="shared" si="50"/>
        <v>72.053562812480379</v>
      </c>
      <c r="N833">
        <f t="shared" si="51"/>
        <v>0.83</v>
      </c>
    </row>
    <row r="834" spans="7:14" x14ac:dyDescent="0.25">
      <c r="G834">
        <v>831</v>
      </c>
      <c r="H834">
        <f t="shared" si="48"/>
        <v>0.83099999999999996</v>
      </c>
      <c r="I834">
        <f>IF(Price!$AB$12&gt;Price!$AB$11,BETAINV(H834,Price!$AB$19,Price!$AB$20,Price!$AB$11,Price!$AB$12),Price!$AB$11)</f>
        <v>5.7555551085598857</v>
      </c>
      <c r="J834">
        <f>IF(Yield!$AB$12&gt;Yield!$AB$11,BETAINV(H834,Yield!$AB$19,Yield!$AB$20,Yield!$AB$11,Yield!$AB$12),Yield!$AB$11)</f>
        <v>56.532089931859161</v>
      </c>
      <c r="K834">
        <f>IF(Costs!$AB$12&gt;Costs!$AB$11,BETAINV(H834,Costs!$AB$19,Costs!$AB$20,Costs!$AB$11,Costs!$AB$12),Costs!$AB$11)</f>
        <v>144.985860432805</v>
      </c>
      <c r="L834">
        <f t="shared" si="49"/>
        <v>180.38769857207387</v>
      </c>
      <c r="M834">
        <f t="shared" si="50"/>
        <v>72.227698572073876</v>
      </c>
      <c r="N834">
        <f t="shared" si="51"/>
        <v>0.83099999999999996</v>
      </c>
    </row>
    <row r="835" spans="7:14" x14ac:dyDescent="0.25">
      <c r="G835">
        <v>832</v>
      </c>
      <c r="H835">
        <f t="shared" si="48"/>
        <v>0.83199999999999996</v>
      </c>
      <c r="I835">
        <f>IF(Price!$AB$12&gt;Price!$AB$11,BETAINV(H835,Price!$AB$19,Price!$AB$20,Price!$AB$11,Price!$AB$12),Price!$AB$11)</f>
        <v>5.7570337504704945</v>
      </c>
      <c r="J835">
        <f>IF(Yield!$AB$12&gt;Yield!$AB$11,BETAINV(H835,Yield!$AB$19,Yield!$AB$20,Yield!$AB$11,Yield!$AB$12),Yield!$AB$11)</f>
        <v>56.54923044522566</v>
      </c>
      <c r="K835">
        <f>IF(Costs!$AB$12&gt;Costs!$AB$11,BETAINV(H835,Costs!$AB$19,Costs!$AB$20,Costs!$AB$11,Costs!$AB$12),Costs!$AB$11)</f>
        <v>144.99376364636345</v>
      </c>
      <c r="L835">
        <f t="shared" si="49"/>
        <v>180.56206458993432</v>
      </c>
      <c r="M835">
        <f t="shared" si="50"/>
        <v>72.402064589934326</v>
      </c>
      <c r="N835">
        <f t="shared" si="51"/>
        <v>0.83199999999999996</v>
      </c>
    </row>
    <row r="836" spans="7:14" x14ac:dyDescent="0.25">
      <c r="G836">
        <v>833</v>
      </c>
      <c r="H836">
        <f t="shared" ref="H836:H899" si="52">G836/1000</f>
        <v>0.83299999999999996</v>
      </c>
      <c r="I836">
        <f>IF(Price!$AB$12&gt;Price!$AB$11,BETAINV(H836,Price!$AB$19,Price!$AB$20,Price!$AB$11,Price!$AB$12),Price!$AB$11)</f>
        <v>5.758515492385051</v>
      </c>
      <c r="J836">
        <f>IF(Yield!$AB$12&gt;Yield!$AB$11,BETAINV(H836,Yield!$AB$19,Yield!$AB$20,Yield!$AB$11,Yield!$AB$12),Yield!$AB$11)</f>
        <v>56.566377309410406</v>
      </c>
      <c r="K836">
        <f>IF(Costs!$AB$12&gt;Costs!$AB$11,BETAINV(H836,Costs!$AB$19,Costs!$AB$20,Costs!$AB$11,Costs!$AB$12),Costs!$AB$11)</f>
        <v>145.00169645296685</v>
      </c>
      <c r="L836">
        <f t="shared" ref="L836:L899" si="53">I836*J836-K836</f>
        <v>180.73666363137116</v>
      </c>
      <c r="M836">
        <f t="shared" ref="M836:M899" si="54">L836-$E$32-$E$35</f>
        <v>72.576663631371162</v>
      </c>
      <c r="N836">
        <f t="shared" ref="N836:N899" si="55">H836</f>
        <v>0.83299999999999996</v>
      </c>
    </row>
    <row r="837" spans="7:14" x14ac:dyDescent="0.25">
      <c r="G837">
        <v>834</v>
      </c>
      <c r="H837">
        <f t="shared" si="52"/>
        <v>0.83399999999999996</v>
      </c>
      <c r="I837">
        <f>IF(Price!$AB$12&gt;Price!$AB$11,BETAINV(H837,Price!$AB$19,Price!$AB$20,Price!$AB$11,Price!$AB$12),Price!$AB$11)</f>
        <v>5.7600003699084903</v>
      </c>
      <c r="J837">
        <f>IF(Yield!$AB$12&gt;Yield!$AB$11,BETAINV(H837,Yield!$AB$19,Yield!$AB$20,Yield!$AB$11,Yield!$AB$12),Yield!$AB$11)</f>
        <v>56.583530684798077</v>
      </c>
      <c r="K837">
        <f>IF(Costs!$AB$12&gt;Costs!$AB$11,BETAINV(H837,Costs!$AB$19,Costs!$AB$20,Costs!$AB$11,Costs!$AB$12),Costs!$AB$11)</f>
        <v>145.00965917480707</v>
      </c>
      <c r="L837">
        <f t="shared" si="53"/>
        <v>180.91149850035825</v>
      </c>
      <c r="M837">
        <f t="shared" si="54"/>
        <v>72.751498500358252</v>
      </c>
      <c r="N837">
        <f t="shared" si="55"/>
        <v>0.83399999999999996</v>
      </c>
    </row>
    <row r="838" spans="7:14" x14ac:dyDescent="0.25">
      <c r="G838">
        <v>835</v>
      </c>
      <c r="H838">
        <f t="shared" si="52"/>
        <v>0.83499999999999996</v>
      </c>
      <c r="I838">
        <f>IF(Price!$AB$12&gt;Price!$AB$11,BETAINV(H838,Price!$AB$19,Price!$AB$20,Price!$AB$11,Price!$AB$12),Price!$AB$11)</f>
        <v>5.7614884191837312</v>
      </c>
      <c r="J838">
        <f>IF(Yield!$AB$12&gt;Yield!$AB$11,BETAINV(H838,Yield!$AB$19,Yield!$AB$20,Yield!$AB$11,Yield!$AB$12),Yield!$AB$11)</f>
        <v>56.600690733654595</v>
      </c>
      <c r="K838">
        <f>IF(Costs!$AB$12&gt;Costs!$AB$11,BETAINV(H838,Costs!$AB$19,Costs!$AB$20,Costs!$AB$11,Costs!$AB$12),Costs!$AB$11)</f>
        <v>145.01765213939572</v>
      </c>
      <c r="L838">
        <f t="shared" si="53"/>
        <v>181.08657204035515</v>
      </c>
      <c r="M838">
        <f t="shared" si="54"/>
        <v>72.926572040355154</v>
      </c>
      <c r="N838">
        <f t="shared" si="55"/>
        <v>0.83499999999999996</v>
      </c>
    </row>
    <row r="839" spans="7:14" x14ac:dyDescent="0.25">
      <c r="G839">
        <v>836</v>
      </c>
      <c r="H839">
        <f t="shared" si="52"/>
        <v>0.83599999999999997</v>
      </c>
      <c r="I839">
        <f>IF(Price!$AB$12&gt;Price!$AB$11,BETAINV(H839,Price!$AB$19,Price!$AB$20,Price!$AB$11,Price!$AB$12),Price!$AB$11)</f>
        <v>5.7629796769034991</v>
      </c>
      <c r="J839">
        <f>IF(Yield!$AB$12&gt;Yield!$AB$11,BETAINV(H839,Yield!$AB$19,Yield!$AB$20,Yield!$AB$11,Yield!$AB$12),Yield!$AB$11)</f>
        <v>56.617857620166745</v>
      </c>
      <c r="K839">
        <f>IF(Costs!$AB$12&gt;Costs!$AB$11,BETAINV(H839,Costs!$AB$19,Costs!$AB$20,Costs!$AB$11,Costs!$AB$12),Costs!$AB$11)</f>
        <v>145.02567567968563</v>
      </c>
      <c r="L839">
        <f t="shared" si="53"/>
        <v>181.26188713515123</v>
      </c>
      <c r="M839">
        <f t="shared" si="54"/>
        <v>73.10188713515123</v>
      </c>
      <c r="N839">
        <f t="shared" si="55"/>
        <v>0.83599999999999997</v>
      </c>
    </row>
    <row r="840" spans="7:14" x14ac:dyDescent="0.25">
      <c r="G840">
        <v>837</v>
      </c>
      <c r="H840">
        <f t="shared" si="52"/>
        <v>0.83699999999999997</v>
      </c>
      <c r="I840">
        <f>IF(Price!$AB$12&gt;Price!$AB$11,BETAINV(H840,Price!$AB$19,Price!$AB$20,Price!$AB$11,Price!$AB$12),Price!$AB$11)</f>
        <v>5.764474180322475</v>
      </c>
      <c r="J840">
        <f>IF(Yield!$AB$12&gt;Yield!$AB$11,BETAINV(H840,Yield!$AB$19,Yield!$AB$20,Yield!$AB$11,Yield!$AB$12),Yield!$AB$11)</f>
        <v>56.635031510482868</v>
      </c>
      <c r="K840">
        <f>IF(Costs!$AB$12&gt;Costs!$AB$11,BETAINV(H840,Costs!$AB$19,Costs!$AB$20,Costs!$AB$11,Costs!$AB$12),Costs!$AB$11)</f>
        <v>145.03373013419593</v>
      </c>
      <c r="L840">
        <f t="shared" si="53"/>
        <v>181.43744670973234</v>
      </c>
      <c r="M840">
        <f t="shared" si="54"/>
        <v>73.277446709732345</v>
      </c>
      <c r="N840">
        <f t="shared" si="55"/>
        <v>0.83699999999999997</v>
      </c>
    </row>
    <row r="841" spans="7:14" x14ac:dyDescent="0.25">
      <c r="G841">
        <v>838</v>
      </c>
      <c r="H841">
        <f t="shared" si="52"/>
        <v>0.83799999999999997</v>
      </c>
      <c r="I841">
        <f>IF(Price!$AB$12&gt;Price!$AB$11,BETAINV(H841,Price!$AB$19,Price!$AB$20,Price!$AB$11,Price!$AB$12),Price!$AB$11)</f>
        <v>5.7659719672697962</v>
      </c>
      <c r="J841">
        <f>IF(Yield!$AB$12&gt;Yield!$AB$11,BETAINV(H841,Yield!$AB$19,Yield!$AB$20,Yield!$AB$11,Yield!$AB$12),Yield!$AB$11)</f>
        <v>56.652212572754557</v>
      </c>
      <c r="K841">
        <f>IF(Costs!$AB$12&gt;Costs!$AB$11,BETAINV(H841,Costs!$AB$19,Costs!$AB$20,Costs!$AB$11,Costs!$AB$12),Costs!$AB$11)</f>
        <v>145.04181584714053</v>
      </c>
      <c r="L841">
        <f t="shared" si="53"/>
        <v>181.61325373117177</v>
      </c>
      <c r="M841">
        <f t="shared" si="54"/>
        <v>73.45325373117177</v>
      </c>
      <c r="N841">
        <f t="shared" si="55"/>
        <v>0.83799999999999997</v>
      </c>
    </row>
    <row r="842" spans="7:14" x14ac:dyDescent="0.25">
      <c r="G842">
        <v>839</v>
      </c>
      <c r="H842">
        <f t="shared" si="52"/>
        <v>0.83899999999999997</v>
      </c>
      <c r="I842">
        <f>IF(Price!$AB$12&gt;Price!$AB$11,BETAINV(H842,Price!$AB$19,Price!$AB$20,Price!$AB$11,Price!$AB$12),Price!$AB$11)</f>
        <v>5.7674730761619042</v>
      </c>
      <c r="J842">
        <f>IF(Yield!$AB$12&gt;Yield!$AB$11,BETAINV(H842,Yield!$AB$19,Yield!$AB$20,Yield!$AB$11,Yield!$AB$12),Yield!$AB$11)</f>
        <v>56.669400977179492</v>
      </c>
      <c r="K842">
        <f>IF(Costs!$AB$12&gt;Costs!$AB$11,BETAINV(H842,Costs!$AB$19,Costs!$AB$20,Costs!$AB$11,Costs!$AB$12),Costs!$AB$11)</f>
        <v>145.04993316856073</v>
      </c>
      <c r="L842">
        <f t="shared" si="53"/>
        <v>181.7893112095451</v>
      </c>
      <c r="M842">
        <f t="shared" si="54"/>
        <v>73.629311209545108</v>
      </c>
      <c r="N842">
        <f t="shared" si="55"/>
        <v>0.83899999999999997</v>
      </c>
    </row>
    <row r="843" spans="7:14" x14ac:dyDescent="0.25">
      <c r="G843">
        <v>840</v>
      </c>
      <c r="H843">
        <f t="shared" si="52"/>
        <v>0.84</v>
      </c>
      <c r="I843">
        <f>IF(Price!$AB$12&gt;Price!$AB$11,BETAINV(H843,Price!$AB$19,Price!$AB$20,Price!$AB$11,Price!$AB$12),Price!$AB$11)</f>
        <v>5.7689775460157602</v>
      </c>
      <c r="J843">
        <f>IF(Yield!$AB$12&gt;Yield!$AB$11,BETAINV(H843,Yield!$AB$19,Yield!$AB$20,Yield!$AB$11,Yield!$AB$12),Yield!$AB$11)</f>
        <v>56.686596896045458</v>
      </c>
      <c r="K843">
        <f>IF(Costs!$AB$12&gt;Costs!$AB$11,BETAINV(H843,Costs!$AB$19,Costs!$AB$20,Costs!$AB$11,Costs!$AB$12),Costs!$AB$11)</f>
        <v>145.0580824544615</v>
      </c>
      <c r="L843">
        <f t="shared" si="53"/>
        <v>181.96562219887142</v>
      </c>
      <c r="M843">
        <f t="shared" si="54"/>
        <v>73.805622198871419</v>
      </c>
      <c r="N843">
        <f t="shared" si="55"/>
        <v>0.84</v>
      </c>
    </row>
    <row r="844" spans="7:14" x14ac:dyDescent="0.25">
      <c r="G844">
        <v>841</v>
      </c>
      <c r="H844">
        <f t="shared" si="52"/>
        <v>0.84099999999999997</v>
      </c>
      <c r="I844">
        <f>IF(Price!$AB$12&gt;Price!$AB$11,BETAINV(H844,Price!$AB$19,Price!$AB$20,Price!$AB$11,Price!$AB$12),Price!$AB$11)</f>
        <v>5.770485416462444</v>
      </c>
      <c r="J844">
        <f>IF(Yield!$AB$12&gt;Yield!$AB$11,BETAINV(H844,Yield!$AB$19,Yield!$AB$20,Yield!$AB$11,Yield!$AB$12),Yield!$AB$11)</f>
        <v>56.703800503775398</v>
      </c>
      <c r="K844">
        <f>IF(Costs!$AB$12&gt;Costs!$AB$11,BETAINV(H844,Costs!$AB$19,Costs!$AB$20,Costs!$AB$11,Costs!$AB$12),Costs!$AB$11)</f>
        <v>145.06626406695204</v>
      </c>
      <c r="L844">
        <f t="shared" si="53"/>
        <v>182.1421897980797</v>
      </c>
      <c r="M844">
        <f t="shared" si="54"/>
        <v>73.982189798079702</v>
      </c>
      <c r="N844">
        <f t="shared" si="55"/>
        <v>0.84099999999999997</v>
      </c>
    </row>
    <row r="845" spans="7:14" x14ac:dyDescent="0.25">
      <c r="G845">
        <v>842</v>
      </c>
      <c r="H845">
        <f t="shared" si="52"/>
        <v>0.84199999999999997</v>
      </c>
      <c r="I845">
        <f>IF(Price!$AB$12&gt;Price!$AB$11,BETAINV(H845,Price!$AB$19,Price!$AB$20,Price!$AB$11,Price!$AB$12),Price!$AB$11)</f>
        <v>5.7719967277611408</v>
      </c>
      <c r="J845">
        <f>IF(Yield!$AB$12&gt;Yield!$AB$11,BETAINV(H845,Yield!$AB$19,Yield!$AB$20,Yield!$AB$11,Yield!$AB$12),Yield!$AB$11)</f>
        <v>56.721011976973848</v>
      </c>
      <c r="K845">
        <f>IF(Costs!$AB$12&gt;Costs!$AB$11,BETAINV(H845,Costs!$AB$19,Costs!$AB$20,Costs!$AB$11,Costs!$AB$12),Costs!$AB$11)</f>
        <v>145.07447837439017</v>
      </c>
      <c r="L845">
        <f t="shared" si="53"/>
        <v>182.31901715200334</v>
      </c>
      <c r="M845">
        <f t="shared" si="54"/>
        <v>74.159017152003344</v>
      </c>
      <c r="N845">
        <f t="shared" si="55"/>
        <v>0.84199999999999997</v>
      </c>
    </row>
    <row r="846" spans="7:14" x14ac:dyDescent="0.25">
      <c r="G846">
        <v>843</v>
      </c>
      <c r="H846">
        <f t="shared" si="52"/>
        <v>0.84299999999999997</v>
      </c>
      <c r="I846">
        <f>IF(Price!$AB$12&gt;Price!$AB$11,BETAINV(H846,Price!$AB$19,Price!$AB$20,Price!$AB$11,Price!$AB$12),Price!$AB$11)</f>
        <v>5.7735115208135355</v>
      </c>
      <c r="J846">
        <f>IF(Yield!$AB$12&gt;Yield!$AB$11,BETAINV(H846,Yield!$AB$19,Yield!$AB$20,Yield!$AB$11,Yield!$AB$12),Yield!$AB$11)</f>
        <v>56.738231494474491</v>
      </c>
      <c r="K846">
        <f>IF(Costs!$AB$12&gt;Costs!$AB$11,BETAINV(H846,Costs!$AB$19,Costs!$AB$20,Costs!$AB$11,Costs!$AB$12),Costs!$AB$11)</f>
        <v>145.08272575153163</v>
      </c>
      <c r="L846">
        <f t="shared" si="53"/>
        <v>182.49610745240224</v>
      </c>
      <c r="M846">
        <f t="shared" si="54"/>
        <v>74.336107452402246</v>
      </c>
      <c r="N846">
        <f t="shared" si="55"/>
        <v>0.84299999999999997</v>
      </c>
    </row>
    <row r="847" spans="7:14" x14ac:dyDescent="0.25">
      <c r="G847">
        <v>844</v>
      </c>
      <c r="H847">
        <f t="shared" si="52"/>
        <v>0.84399999999999997</v>
      </c>
      <c r="I847">
        <f>IF(Price!$AB$12&gt;Price!$AB$11,BETAINV(H847,Price!$AB$19,Price!$AB$20,Price!$AB$11,Price!$AB$12),Price!$AB$11)</f>
        <v>5.7750298371786322</v>
      </c>
      <c r="J847">
        <f>IF(Yield!$AB$12&gt;Yield!$AB$11,BETAINV(H847,Yield!$AB$19,Yield!$AB$20,Yield!$AB$11,Yield!$AB$12),Yield!$AB$11)</f>
        <v>56.755459237389069</v>
      </c>
      <c r="K847">
        <f>IF(Costs!$AB$12&gt;Costs!$AB$11,BETAINV(H847,Costs!$AB$19,Costs!$AB$20,Costs!$AB$11,Costs!$AB$12),Costs!$AB$11)</f>
        <v>145.09100657968335</v>
      </c>
      <c r="L847">
        <f t="shared" si="53"/>
        <v>182.67346393901411</v>
      </c>
      <c r="M847">
        <f t="shared" si="54"/>
        <v>74.513463939014116</v>
      </c>
      <c r="N847">
        <f t="shared" si="55"/>
        <v>0.84399999999999997</v>
      </c>
    </row>
    <row r="848" spans="7:14" x14ac:dyDescent="0.25">
      <c r="G848">
        <v>845</v>
      </c>
      <c r="H848">
        <f t="shared" si="52"/>
        <v>0.84499999999999997</v>
      </c>
      <c r="I848">
        <f>IF(Price!$AB$12&gt;Price!$AB$11,BETAINV(H848,Price!$AB$19,Price!$AB$20,Price!$AB$11,Price!$AB$12),Price!$AB$11)</f>
        <v>5.7765517190880065</v>
      </c>
      <c r="J848">
        <f>IF(Yield!$AB$12&gt;Yield!$AB$11,BETAINV(H848,Yield!$AB$19,Yield!$AB$20,Yield!$AB$11,Yield!$AB$12),Yield!$AB$11)</f>
        <v>56.772695389157654</v>
      </c>
      <c r="K848">
        <f>IF(Costs!$AB$12&gt;Costs!$AB$11,BETAINV(H848,Costs!$AB$19,Costs!$AB$20,Costs!$AB$11,Costs!$AB$12),Costs!$AB$11)</f>
        <v>145.09932124686188</v>
      </c>
      <c r="L848">
        <f t="shared" si="53"/>
        <v>182.85108990063648</v>
      </c>
      <c r="M848">
        <f t="shared" si="54"/>
        <v>74.691089900636484</v>
      </c>
      <c r="N848">
        <f t="shared" si="55"/>
        <v>0.84499999999999997</v>
      </c>
    </row>
    <row r="849" spans="7:14" x14ac:dyDescent="0.25">
      <c r="G849">
        <v>846</v>
      </c>
      <c r="H849">
        <f t="shared" si="52"/>
        <v>0.84599999999999997</v>
      </c>
      <c r="I849">
        <f>IF(Price!$AB$12&gt;Price!$AB$11,BETAINV(H849,Price!$AB$19,Price!$AB$20,Price!$AB$11,Price!$AB$12),Price!$AB$11)</f>
        <v>5.7780772094615065</v>
      </c>
      <c r="J849">
        <f>IF(Yield!$AB$12&gt;Yield!$AB$11,BETAINV(H849,Yield!$AB$19,Yield!$AB$20,Yield!$AB$11,Yield!$AB$12),Yield!$AB$11)</f>
        <v>56.78994013560024</v>
      </c>
      <c r="K849">
        <f>IF(Costs!$AB$12&gt;Costs!$AB$11,BETAINV(H849,Costs!$AB$19,Costs!$AB$20,Costs!$AB$11,Costs!$AB$12),Costs!$AB$11)</f>
        <v>145.1076701479563</v>
      </c>
      <c r="L849">
        <f t="shared" si="53"/>
        <v>183.02898867623873</v>
      </c>
      <c r="M849">
        <f t="shared" si="54"/>
        <v>74.868988676238729</v>
      </c>
      <c r="N849">
        <f t="shared" si="55"/>
        <v>0.84599999999999997</v>
      </c>
    </row>
    <row r="850" spans="7:14" x14ac:dyDescent="0.25">
      <c r="G850">
        <v>847</v>
      </c>
      <c r="H850">
        <f t="shared" si="52"/>
        <v>0.84699999999999998</v>
      </c>
      <c r="I850">
        <f>IF(Price!$AB$12&gt;Price!$AB$11,BETAINV(H850,Price!$AB$19,Price!$AB$20,Price!$AB$11,Price!$AB$12),Price!$AB$11)</f>
        <v>5.779606351923432</v>
      </c>
      <c r="J850">
        <f>IF(Yield!$AB$12&gt;Yield!$AB$11,BETAINV(H850,Yield!$AB$19,Yield!$AB$20,Yield!$AB$11,Yield!$AB$12),Yield!$AB$11)</f>
        <v>56.807193664969851</v>
      </c>
      <c r="K850">
        <f>IF(Costs!$AB$12&gt;Costs!$AB$11,BETAINV(H850,Costs!$AB$19,Costs!$AB$20,Costs!$AB$11,Costs!$AB$12),Costs!$AB$11)</f>
        <v>145.11605368489649</v>
      </c>
      <c r="L850">
        <f t="shared" si="53"/>
        <v>183.20716365610781</v>
      </c>
      <c r="M850">
        <f t="shared" si="54"/>
        <v>75.047163656107813</v>
      </c>
      <c r="N850">
        <f t="shared" si="55"/>
        <v>0.84699999999999998</v>
      </c>
    </row>
    <row r="851" spans="7:14" x14ac:dyDescent="0.25">
      <c r="G851">
        <v>848</v>
      </c>
      <c r="H851">
        <f t="shared" si="52"/>
        <v>0.84799999999999998</v>
      </c>
      <c r="I851">
        <f>IF(Price!$AB$12&gt;Price!$AB$11,BETAINV(H851,Price!$AB$19,Price!$AB$20,Price!$AB$11,Price!$AB$12),Price!$AB$11)</f>
        <v>5.7811391908191947</v>
      </c>
      <c r="J851">
        <f>IF(Yield!$AB$12&gt;Yield!$AB$11,BETAINV(H851,Yield!$AB$19,Yield!$AB$20,Yield!$AB$11,Yield!$AB$12),Yield!$AB$11)</f>
        <v>56.824456168007032</v>
      </c>
      <c r="K851">
        <f>IF(Costs!$AB$12&gt;Costs!$AB$11,BETAINV(H851,Costs!$AB$19,Costs!$AB$20,Costs!$AB$11,Costs!$AB$12),Costs!$AB$11)</f>
        <v>145.12447226682642</v>
      </c>
      <c r="L851">
        <f t="shared" si="53"/>
        <v>183.38561828302656</v>
      </c>
      <c r="M851">
        <f t="shared" si="54"/>
        <v>75.225618283026563</v>
      </c>
      <c r="N851">
        <f t="shared" si="55"/>
        <v>0.84799999999999998</v>
      </c>
    </row>
    <row r="852" spans="7:14" x14ac:dyDescent="0.25">
      <c r="G852">
        <v>849</v>
      </c>
      <c r="H852">
        <f t="shared" si="52"/>
        <v>0.84899999999999998</v>
      </c>
      <c r="I852">
        <f>IF(Price!$AB$12&gt;Price!$AB$11,BETAINV(H852,Price!$AB$19,Price!$AB$20,Price!$AB$11,Price!$AB$12),Price!$AB$11)</f>
        <v>5.7826757712324719</v>
      </c>
      <c r="J852">
        <f>IF(Yield!$AB$12&gt;Yield!$AB$11,BETAINV(H852,Yield!$AB$19,Yield!$AB$20,Yield!$AB$11,Yield!$AB$12),Yield!$AB$11)</f>
        <v>56.841727837995982</v>
      </c>
      <c r="K852">
        <f>IF(Costs!$AB$12&gt;Costs!$AB$11,BETAINV(H852,Costs!$AB$19,Costs!$AB$20,Costs!$AB$11,Costs!$AB$12),Costs!$AB$11)</f>
        <v>145.13292631028304</v>
      </c>
      <c r="L852">
        <f t="shared" si="53"/>
        <v>183.56435605348662</v>
      </c>
      <c r="M852">
        <f t="shared" si="54"/>
        <v>75.404356053486623</v>
      </c>
      <c r="N852">
        <f t="shared" si="55"/>
        <v>0.84899999999999998</v>
      </c>
    </row>
    <row r="853" spans="7:14" x14ac:dyDescent="0.25">
      <c r="G853">
        <v>850</v>
      </c>
      <c r="H853">
        <f t="shared" si="52"/>
        <v>0.85</v>
      </c>
      <c r="I853">
        <f>IF(Price!$AB$12&gt;Price!$AB$11,BETAINV(H853,Price!$AB$19,Price!$AB$20,Price!$AB$11,Price!$AB$12),Price!$AB$11)</f>
        <v>5.7842161390029032</v>
      </c>
      <c r="J853">
        <f>IF(Yield!$AB$12&gt;Yield!$AB$11,BETAINV(H853,Yield!$AB$19,Yield!$AB$20,Yield!$AB$11,Yield!$AB$12),Yield!$AB$11)</f>
        <v>56.859008870822201</v>
      </c>
      <c r="K853">
        <f>IF(Costs!$AB$12&gt;Costs!$AB$11,BETAINV(H853,Costs!$AB$19,Costs!$AB$20,Costs!$AB$11,Costs!$AB$12),Costs!$AB$11)</f>
        <v>145.14141623938062</v>
      </c>
      <c r="L853">
        <f t="shared" si="53"/>
        <v>183.74338051893838</v>
      </c>
      <c r="M853">
        <f t="shared" si="54"/>
        <v>75.583380518938384</v>
      </c>
      <c r="N853">
        <f t="shared" si="55"/>
        <v>0.85</v>
      </c>
    </row>
    <row r="854" spans="7:14" x14ac:dyDescent="0.25">
      <c r="G854">
        <v>851</v>
      </c>
      <c r="H854">
        <f t="shared" si="52"/>
        <v>0.85099999999999998</v>
      </c>
      <c r="I854">
        <f>IF(Price!$AB$12&gt;Price!$AB$11,BETAINV(H854,Price!$AB$19,Price!$AB$20,Price!$AB$11,Price!$AB$12),Price!$AB$11)</f>
        <v>5.785760340744309</v>
      </c>
      <c r="J854">
        <f>IF(Yield!$AB$12&gt;Yield!$AB$11,BETAINV(H854,Yield!$AB$19,Yield!$AB$20,Yield!$AB$11,Yield!$AB$12),Yield!$AB$11)</f>
        <v>56.876299465031821</v>
      </c>
      <c r="K854">
        <f>IF(Costs!$AB$12&gt;Costs!$AB$11,BETAINV(H854,Costs!$AB$19,Costs!$AB$20,Costs!$AB$11,Costs!$AB$12),Costs!$AB$11)</f>
        <v>145.14994248600124</v>
      </c>
      <c r="L854">
        <f t="shared" si="53"/>
        <v>183.92269528707664</v>
      </c>
      <c r="M854">
        <f t="shared" si="54"/>
        <v>75.762695287076639</v>
      </c>
      <c r="N854">
        <f t="shared" si="55"/>
        <v>0.85099999999999998</v>
      </c>
    </row>
    <row r="855" spans="7:14" x14ac:dyDescent="0.25">
      <c r="G855">
        <v>852</v>
      </c>
      <c r="H855">
        <f t="shared" si="52"/>
        <v>0.85199999999999998</v>
      </c>
      <c r="I855">
        <f>IF(Price!$AB$12&gt;Price!$AB$11,BETAINV(H855,Price!$AB$19,Price!$AB$20,Price!$AB$11,Price!$AB$12),Price!$AB$11)</f>
        <v>5.7873084238634869</v>
      </c>
      <c r="J855">
        <f>IF(Yield!$AB$12&gt;Yield!$AB$11,BETAINV(H855,Yield!$AB$19,Yield!$AB$20,Yield!$AB$11,Yield!$AB$12),Yield!$AB$11)</f>
        <v>56.893599821892622</v>
      </c>
      <c r="K855">
        <f>IF(Costs!$AB$12&gt;Costs!$AB$11,BETAINV(H855,Costs!$AB$19,Costs!$AB$20,Costs!$AB$11,Costs!$AB$12),Costs!$AB$11)</f>
        <v>145.158505489991</v>
      </c>
      <c r="L855">
        <f t="shared" si="53"/>
        <v>184.10230402316637</v>
      </c>
      <c r="M855">
        <f t="shared" si="54"/>
        <v>75.942304023166372</v>
      </c>
      <c r="N855">
        <f t="shared" si="55"/>
        <v>0.85199999999999998</v>
      </c>
    </row>
    <row r="856" spans="7:14" x14ac:dyDescent="0.25">
      <c r="G856">
        <v>853</v>
      </c>
      <c r="H856">
        <f t="shared" si="52"/>
        <v>0.85299999999999998</v>
      </c>
      <c r="I856">
        <f>IF(Price!$AB$12&gt;Price!$AB$11,BETAINV(H856,Price!$AB$19,Price!$AB$20,Price!$AB$11,Price!$AB$12),Price!$AB$11)</f>
        <v>5.7888604365795757</v>
      </c>
      <c r="J856">
        <f>IF(Yield!$AB$12&gt;Yield!$AB$11,BETAINV(H856,Yield!$AB$19,Yield!$AB$20,Yield!$AB$11,Yield!$AB$12),Yield!$AB$11)</f>
        <v>56.91091014545681</v>
      </c>
      <c r="K856">
        <f>IF(Costs!$AB$12&gt;Costs!$AB$11,BETAINV(H856,Costs!$AB$19,Costs!$AB$20,Costs!$AB$11,Costs!$AB$12),Costs!$AB$11)</f>
        <v>145.16710569936293</v>
      </c>
      <c r="L856">
        <f t="shared" si="53"/>
        <v>184.2822104514072</v>
      </c>
      <c r="M856">
        <f t="shared" si="54"/>
        <v>76.122210451407199</v>
      </c>
      <c r="N856">
        <f t="shared" si="55"/>
        <v>0.85299999999999998</v>
      </c>
    </row>
    <row r="857" spans="7:14" x14ac:dyDescent="0.25">
      <c r="G857">
        <v>854</v>
      </c>
      <c r="H857">
        <f t="shared" si="52"/>
        <v>0.85399999999999998</v>
      </c>
      <c r="I857">
        <f>IF(Price!$AB$12&gt;Price!$AB$11,BETAINV(H857,Price!$AB$19,Price!$AB$20,Price!$AB$11,Price!$AB$12),Price!$AB$11)</f>
        <v>5.7904164279440442</v>
      </c>
      <c r="J857">
        <f>IF(Yield!$AB$12&gt;Yield!$AB$11,BETAINV(H857,Yield!$AB$19,Yield!$AB$20,Yield!$AB$11,Yield!$AB$12),Yield!$AB$11)</f>
        <v>56.928230642625678</v>
      </c>
      <c r="K857">
        <f>IF(Costs!$AB$12&gt;Costs!$AB$11,BETAINV(H857,Costs!$AB$19,Costs!$AB$20,Costs!$AB$11,Costs!$AB$12),Costs!$AB$11)</f>
        <v>145.17574357050626</v>
      </c>
      <c r="L857">
        <f t="shared" si="53"/>
        <v>184.462418356341</v>
      </c>
      <c r="M857">
        <f t="shared" si="54"/>
        <v>76.302418356341008</v>
      </c>
      <c r="N857">
        <f t="shared" si="55"/>
        <v>0.85399999999999998</v>
      </c>
    </row>
    <row r="858" spans="7:14" x14ac:dyDescent="0.25">
      <c r="G858">
        <v>855</v>
      </c>
      <c r="H858">
        <f t="shared" si="52"/>
        <v>0.85499999999999998</v>
      </c>
      <c r="I858">
        <f>IF(Price!$AB$12&gt;Price!$AB$11,BETAINV(H858,Price!$AB$19,Price!$AB$20,Price!$AB$11,Price!$AB$12),Price!$AB$11)</f>
        <v>5.7919764478612894</v>
      </c>
      <c r="J858">
        <f>IF(Yield!$AB$12&gt;Yield!$AB$11,BETAINV(H858,Yield!$AB$19,Yield!$AB$20,Yield!$AB$11,Yield!$AB$12),Yield!$AB$11)</f>
        <v>56.945561523216071</v>
      </c>
      <c r="K858">
        <f>IF(Costs!$AB$12&gt;Costs!$AB$11,BETAINV(H858,Costs!$AB$19,Costs!$AB$20,Costs!$AB$11,Costs!$AB$12),Costs!$AB$11)</f>
        <v>145.18441956840252</v>
      </c>
      <c r="L858">
        <f t="shared" si="53"/>
        <v>184.64293158430104</v>
      </c>
      <c r="M858">
        <f t="shared" si="54"/>
        <v>76.482931584301042</v>
      </c>
      <c r="N858">
        <f t="shared" si="55"/>
        <v>0.85499999999999998</v>
      </c>
    </row>
    <row r="859" spans="7:14" x14ac:dyDescent="0.25">
      <c r="G859">
        <v>856</v>
      </c>
      <c r="H859">
        <f t="shared" si="52"/>
        <v>0.85599999999999998</v>
      </c>
      <c r="I859">
        <f>IF(Price!$AB$12&gt;Price!$AB$11,BETAINV(H859,Price!$AB$19,Price!$AB$20,Price!$AB$11,Price!$AB$12),Price!$AB$11)</f>
        <v>5.7935405471099006</v>
      </c>
      <c r="J859">
        <f>IF(Yield!$AB$12&gt;Yield!$AB$11,BETAINV(H859,Yield!$AB$19,Yield!$AB$20,Yield!$AB$11,Yield!$AB$12),Yield!$AB$11)</f>
        <v>56.962903000028881</v>
      </c>
      <c r="K859">
        <f>IF(Costs!$AB$12&gt;Costs!$AB$11,BETAINV(H859,Costs!$AB$19,Costs!$AB$20,Costs!$AB$11,Costs!$AB$12),Costs!$AB$11)</f>
        <v>145.19313416684886</v>
      </c>
      <c r="L859">
        <f t="shared" si="53"/>
        <v>184.82375404490668</v>
      </c>
      <c r="M859">
        <f t="shared" si="54"/>
        <v>76.663754044906682</v>
      </c>
      <c r="N859">
        <f t="shared" si="55"/>
        <v>0.85599999999999998</v>
      </c>
    </row>
    <row r="860" spans="7:14" x14ac:dyDescent="0.25">
      <c r="G860">
        <v>857</v>
      </c>
      <c r="H860">
        <f t="shared" si="52"/>
        <v>0.85699999999999998</v>
      </c>
      <c r="I860">
        <f>IF(Price!$AB$12&gt;Price!$AB$11,BETAINV(H860,Price!$AB$19,Price!$AB$20,Price!$AB$11,Price!$AB$12),Price!$AB$11)</f>
        <v>5.7951087773646002</v>
      </c>
      <c r="J860">
        <f>IF(Yield!$AB$12&gt;Yield!$AB$11,BETAINV(H860,Yield!$AB$19,Yield!$AB$20,Yield!$AB$11,Yield!$AB$12),Yield!$AB$11)</f>
        <v>56.980255288919594</v>
      </c>
      <c r="K860">
        <f>IF(Costs!$AB$12&gt;Costs!$AB$11,BETAINV(H860,Costs!$AB$19,Costs!$AB$20,Costs!$AB$11,Costs!$AB$12),Costs!$AB$11)</f>
        <v>145.2018878486887</v>
      </c>
      <c r="L860">
        <f t="shared" si="53"/>
        <v>185.00488971260492</v>
      </c>
      <c r="M860">
        <f t="shared" si="54"/>
        <v>76.844889712604925</v>
      </c>
      <c r="N860">
        <f t="shared" si="55"/>
        <v>0.85699999999999998</v>
      </c>
    </row>
    <row r="861" spans="7:14" x14ac:dyDescent="0.25">
      <c r="G861">
        <v>858</v>
      </c>
      <c r="H861">
        <f t="shared" si="52"/>
        <v>0.85799999999999998</v>
      </c>
      <c r="I861">
        <f>IF(Price!$AB$12&gt;Price!$AB$11,BETAINV(H861,Price!$AB$19,Price!$AB$20,Price!$AB$11,Price!$AB$12),Price!$AB$11)</f>
        <v>5.7966811912188874</v>
      </c>
      <c r="J861">
        <f>IF(Yield!$AB$12&gt;Yield!$AB$11,BETAINV(H861,Yield!$AB$19,Yield!$AB$20,Yield!$AB$11,Yield!$AB$12),Yield!$AB$11)</f>
        <v>56.997618608870866</v>
      </c>
      <c r="K861">
        <f>IF(Costs!$AB$12&gt;Costs!$AB$11,BETAINV(H861,Costs!$AB$19,Costs!$AB$20,Costs!$AB$11,Costs!$AB$12),Costs!$AB$11)</f>
        <v>145.21068110605</v>
      </c>
      <c r="L861">
        <f t="shared" si="53"/>
        <v>185.18634262825941</v>
      </c>
      <c r="M861">
        <f t="shared" si="54"/>
        <v>77.026342628259414</v>
      </c>
      <c r="N861">
        <f t="shared" si="55"/>
        <v>0.85799999999999998</v>
      </c>
    </row>
    <row r="862" spans="7:14" x14ac:dyDescent="0.25">
      <c r="G862">
        <v>859</v>
      </c>
      <c r="H862">
        <f t="shared" si="52"/>
        <v>0.85899999999999999</v>
      </c>
      <c r="I862">
        <f>IF(Price!$AB$12&gt;Price!$AB$11,BETAINV(H862,Price!$AB$19,Price!$AB$20,Price!$AB$11,Price!$AB$12),Price!$AB$11)</f>
        <v>5.7982578422084146</v>
      </c>
      <c r="J862">
        <f>IF(Yield!$AB$12&gt;Yield!$AB$11,BETAINV(H862,Yield!$AB$19,Yield!$AB$20,Yield!$AB$11,Yield!$AB$12),Yield!$AB$11)</f>
        <v>57.0149931820674</v>
      </c>
      <c r="K862">
        <f>IF(Costs!$AB$12&gt;Costs!$AB$11,BETAINV(H862,Costs!$AB$19,Costs!$AB$20,Costs!$AB$11,Costs!$AB$12),Costs!$AB$11)</f>
        <v>145.21951444059181</v>
      </c>
      <c r="L862">
        <f t="shared" si="53"/>
        <v>185.3681169007898</v>
      </c>
      <c r="M862">
        <f t="shared" si="54"/>
        <v>77.208116900789804</v>
      </c>
      <c r="N862">
        <f t="shared" si="55"/>
        <v>0.85899999999999999</v>
      </c>
    </row>
    <row r="863" spans="7:14" x14ac:dyDescent="0.25">
      <c r="G863">
        <v>860</v>
      </c>
      <c r="H863">
        <f t="shared" si="52"/>
        <v>0.86</v>
      </c>
      <c r="I863">
        <f>IF(Price!$AB$12&gt;Price!$AB$11,BETAINV(H863,Price!$AB$19,Price!$AB$20,Price!$AB$11,Price!$AB$12),Price!$AB$11)</f>
        <v>5.7998387848351252</v>
      </c>
      <c r="J863">
        <f>IF(Yield!$AB$12&gt;Yield!$AB$11,BETAINV(H863,Yield!$AB$19,Yield!$AB$20,Yield!$AB$11,Yield!$AB$12),Yield!$AB$11)</f>
        <v>57.032379233973003</v>
      </c>
      <c r="K863">
        <f>IF(Costs!$AB$12&gt;Costs!$AB$11,BETAINV(H863,Costs!$AB$19,Costs!$AB$20,Costs!$AB$11,Costs!$AB$12),Costs!$AB$11)</f>
        <v>145.22838836375871</v>
      </c>
      <c r="L863">
        <f t="shared" si="53"/>
        <v>185.55021670886327</v>
      </c>
      <c r="M863">
        <f t="shared" si="54"/>
        <v>77.390216708863278</v>
      </c>
      <c r="N863">
        <f t="shared" si="55"/>
        <v>0.86</v>
      </c>
    </row>
    <row r="864" spans="7:14" x14ac:dyDescent="0.25">
      <c r="G864">
        <v>861</v>
      </c>
      <c r="H864">
        <f t="shared" si="52"/>
        <v>0.86099999999999999</v>
      </c>
      <c r="I864">
        <f>IF(Price!$AB$12&gt;Price!$AB$11,BETAINV(H864,Price!$AB$19,Price!$AB$20,Price!$AB$11,Price!$AB$12),Price!$AB$11)</f>
        <v>5.801424074592191</v>
      </c>
      <c r="J864">
        <f>IF(Yield!$AB$12&gt;Yield!$AB$11,BETAINV(H864,Yield!$AB$19,Yield!$AB$20,Yield!$AB$11,Yield!$AB$12),Yield!$AB$11)</f>
        <v>57.049776993410063</v>
      </c>
      <c r="K864">
        <f>IF(Costs!$AB$12&gt;Costs!$AB$11,BETAINV(H864,Costs!$AB$19,Costs!$AB$20,Costs!$AB$11,Costs!$AB$12),Costs!$AB$11)</f>
        <v>145.23730339704434</v>
      </c>
      <c r="L864">
        <f t="shared" si="53"/>
        <v>185.73264630264049</v>
      </c>
      <c r="M864">
        <f t="shared" si="54"/>
        <v>77.572646302640493</v>
      </c>
      <c r="N864">
        <f t="shared" si="55"/>
        <v>0.86099999999999999</v>
      </c>
    </row>
    <row r="865" spans="7:14" x14ac:dyDescent="0.25">
      <c r="G865">
        <v>862</v>
      </c>
      <c r="H865">
        <f t="shared" si="52"/>
        <v>0.86199999999999999</v>
      </c>
      <c r="I865">
        <f>IF(Price!$AB$12&gt;Price!$AB$11,BETAINV(H865,Price!$AB$19,Price!$AB$20,Price!$AB$11,Price!$AB$12),Price!$AB$11)</f>
        <v>5.803013767989766</v>
      </c>
      <c r="J865">
        <f>IF(Yield!$AB$12&gt;Yield!$AB$11,BETAINV(H865,Yield!$AB$19,Yield!$AB$20,Yield!$AB$11,Yield!$AB$12),Yield!$AB$11)</f>
        <v>57.067186692641478</v>
      </c>
      <c r="K865">
        <f>IF(Costs!$AB$12&gt;Costs!$AB$11,BETAINV(H865,Costs!$AB$19,Costs!$AB$20,Costs!$AB$11,Costs!$AB$12),Costs!$AB$11)</f>
        <v>145.24626007226379</v>
      </c>
      <c r="L865">
        <f t="shared" si="53"/>
        <v>185.91541000557709</v>
      </c>
      <c r="M865">
        <f t="shared" si="54"/>
        <v>77.75541000557709</v>
      </c>
      <c r="N865">
        <f t="shared" si="55"/>
        <v>0.86199999999999999</v>
      </c>
    </row>
    <row r="866" spans="7:14" x14ac:dyDescent="0.25">
      <c r="G866">
        <v>863</v>
      </c>
      <c r="H866">
        <f t="shared" si="52"/>
        <v>0.86299999999999999</v>
      </c>
      <c r="I866">
        <f>IF(Price!$AB$12&gt;Price!$AB$11,BETAINV(H866,Price!$AB$19,Price!$AB$20,Price!$AB$11,Price!$AB$12),Price!$AB$11)</f>
        <v>5.804607922581603</v>
      </c>
      <c r="J866">
        <f>IF(Yield!$AB$12&gt;Yield!$AB$11,BETAINV(H866,Yield!$AB$19,Yield!$AB$20,Yield!$AB$11,Yield!$AB$12),Yield!$AB$11)</f>
        <v>57.084608567455049</v>
      </c>
      <c r="K866">
        <f>IF(Costs!$AB$12&gt;Costs!$AB$11,BETAINV(H866,Costs!$AB$19,Costs!$AB$20,Costs!$AB$11,Costs!$AB$12),Costs!$AB$11)</f>
        <v>145.25525893183533</v>
      </c>
      <c r="L866">
        <f t="shared" si="53"/>
        <v>186.09851221628389</v>
      </c>
      <c r="M866">
        <f t="shared" si="54"/>
        <v>77.938512216283897</v>
      </c>
      <c r="N866">
        <f t="shared" si="55"/>
        <v>0.86299999999999999</v>
      </c>
    </row>
    <row r="867" spans="7:14" x14ac:dyDescent="0.25">
      <c r="G867">
        <v>864</v>
      </c>
      <c r="H867">
        <f t="shared" si="52"/>
        <v>0.86399999999999999</v>
      </c>
      <c r="I867">
        <f>IF(Price!$AB$12&gt;Price!$AB$11,BETAINV(H867,Price!$AB$19,Price!$AB$20,Price!$AB$11,Price!$AB$12),Price!$AB$11)</f>
        <v>5.8062065969925598</v>
      </c>
      <c r="J867">
        <f>IF(Yield!$AB$12&gt;Yield!$AB$11,BETAINV(H867,Yield!$AB$19,Yield!$AB$20,Yield!$AB$11,Yield!$AB$12),Yield!$AB$11)</f>
        <v>57.102042857250659</v>
      </c>
      <c r="K867">
        <f>IF(Costs!$AB$12&gt;Costs!$AB$11,BETAINV(H867,Costs!$AB$19,Costs!$AB$20,Costs!$AB$11,Costs!$AB$12),Costs!$AB$11)</f>
        <v>145.26430052907213</v>
      </c>
      <c r="L867">
        <f t="shared" si="53"/>
        <v>186.28195741044854</v>
      </c>
      <c r="M867">
        <f t="shared" si="54"/>
        <v>78.121957410448545</v>
      </c>
      <c r="N867">
        <f t="shared" si="55"/>
        <v>0.86399999999999999</v>
      </c>
    </row>
    <row r="868" spans="7:14" x14ac:dyDescent="0.25">
      <c r="G868">
        <v>865</v>
      </c>
      <c r="H868">
        <f t="shared" si="52"/>
        <v>0.86499999999999999</v>
      </c>
      <c r="I868">
        <f>IF(Price!$AB$12&gt;Price!$AB$11,BETAINV(H868,Price!$AB$19,Price!$AB$20,Price!$AB$11,Price!$AB$12),Price!$AB$11)</f>
        <v>5.8078098509470379</v>
      </c>
      <c r="J868">
        <f>IF(Yield!$AB$12&gt;Yield!$AB$11,BETAINV(H868,Yield!$AB$19,Yield!$AB$20,Yield!$AB$11,Yield!$AB$12),Yield!$AB$11)</f>
        <v>57.119489805130037</v>
      </c>
      <c r="K868">
        <f>IF(Costs!$AB$12&gt;Costs!$AB$11,BETAINV(H868,Costs!$AB$19,Costs!$AB$20,Costs!$AB$11,Costs!$AB$12),Costs!$AB$11)</f>
        <v>145.27338542848403</v>
      </c>
      <c r="L868">
        <f t="shared" si="53"/>
        <v>186.46575014281908</v>
      </c>
      <c r="M868">
        <f t="shared" si="54"/>
        <v>78.305750142819079</v>
      </c>
      <c r="N868">
        <f t="shared" si="55"/>
        <v>0.86499999999999999</v>
      </c>
    </row>
    <row r="869" spans="7:14" x14ac:dyDescent="0.25">
      <c r="G869">
        <v>866</v>
      </c>
      <c r="H869">
        <f t="shared" si="52"/>
        <v>0.86599999999999999</v>
      </c>
      <c r="I869">
        <f>IF(Price!$AB$12&gt;Price!$AB$11,BETAINV(H869,Price!$AB$19,Price!$AB$20,Price!$AB$11,Price!$AB$12),Price!$AB$11)</f>
        <v>5.8094177452983944</v>
      </c>
      <c r="J869">
        <f>IF(Yield!$AB$12&gt;Yield!$AB$11,BETAINV(H869,Yield!$AB$19,Yield!$AB$20,Yield!$AB$11,Yield!$AB$12),Yield!$AB$11)</f>
        <v>57.136949657989526</v>
      </c>
      <c r="K869">
        <f>IF(Costs!$AB$12&gt;Costs!$AB$11,BETAINV(H869,Costs!$AB$19,Costs!$AB$20,Costs!$AB$11,Costs!$AB$12),Costs!$AB$11)</f>
        <v>145.28251420609021</v>
      </c>
      <c r="L869">
        <f t="shared" si="53"/>
        <v>186.64989504925515</v>
      </c>
      <c r="M869">
        <f t="shared" si="54"/>
        <v>78.489895049255153</v>
      </c>
      <c r="N869">
        <f t="shared" si="55"/>
        <v>0.86599999999999999</v>
      </c>
    </row>
    <row r="870" spans="7:14" x14ac:dyDescent="0.25">
      <c r="G870">
        <v>867</v>
      </c>
      <c r="H870">
        <f t="shared" si="52"/>
        <v>0.86699999999999999</v>
      </c>
      <c r="I870">
        <f>IF(Price!$AB$12&gt;Price!$AB$11,BETAINV(H870,Price!$AB$19,Price!$AB$20,Price!$AB$11,Price!$AB$12),Price!$AB$11)</f>
        <v>5.8110303420593521</v>
      </c>
      <c r="J870">
        <f>IF(Yield!$AB$12&gt;Yield!$AB$11,BETAINV(H870,Yield!$AB$19,Yield!$AB$20,Yield!$AB$11,Yield!$AB$12),Yield!$AB$11)</f>
        <v>57.154422666615702</v>
      </c>
      <c r="K870">
        <f>IF(Costs!$AB$12&gt;Costs!$AB$11,BETAINV(H870,Costs!$AB$19,Costs!$AB$20,Costs!$AB$11,Costs!$AB$12),Costs!$AB$11)</f>
        <v>145.29168744974262</v>
      </c>
      <c r="L870">
        <f t="shared" si="53"/>
        <v>186.83439684884601</v>
      </c>
      <c r="M870">
        <f t="shared" si="54"/>
        <v>78.674396848846015</v>
      </c>
      <c r="N870">
        <f t="shared" si="55"/>
        <v>0.86699999999999999</v>
      </c>
    </row>
    <row r="871" spans="7:14" x14ac:dyDescent="0.25">
      <c r="G871">
        <v>868</v>
      </c>
      <c r="H871">
        <f t="shared" si="52"/>
        <v>0.86799999999999999</v>
      </c>
      <c r="I871">
        <f>IF(Price!$AB$12&gt;Price!$AB$11,BETAINV(H871,Price!$AB$19,Price!$AB$20,Price!$AB$11,Price!$AB$12),Price!$AB$11)</f>
        <v>5.812647704433469</v>
      </c>
      <c r="J871">
        <f>IF(Yield!$AB$12&gt;Yield!$AB$11,BETAINV(H871,Yield!$AB$19,Yield!$AB$20,Yield!$AB$11,Yield!$AB$12),Yield!$AB$11)</f>
        <v>57.171909085784165</v>
      </c>
      <c r="K871">
        <f>IF(Costs!$AB$12&gt;Costs!$AB$11,BETAINV(H871,Costs!$AB$19,Costs!$AB$20,Costs!$AB$11,Costs!$AB$12),Costs!$AB$11)</f>
        <v>145.30090575946147</v>
      </c>
      <c r="L871">
        <f t="shared" si="53"/>
        <v>187.01926034610082</v>
      </c>
      <c r="M871">
        <f t="shared" si="54"/>
        <v>78.859260346100825</v>
      </c>
      <c r="N871">
        <f t="shared" si="55"/>
        <v>0.86799999999999999</v>
      </c>
    </row>
    <row r="872" spans="7:14" x14ac:dyDescent="0.25">
      <c r="G872">
        <v>869</v>
      </c>
      <c r="H872">
        <f t="shared" si="52"/>
        <v>0.86899999999999999</v>
      </c>
      <c r="I872">
        <f>IF(Price!$AB$12&gt;Price!$AB$11,BETAINV(H872,Price!$AB$19,Price!$AB$20,Price!$AB$11,Price!$AB$12),Price!$AB$11)</f>
        <v>5.8142698968477049</v>
      </c>
      <c r="J872">
        <f>IF(Yield!$AB$12&gt;Yield!$AB$11,BETAINV(H872,Yield!$AB$19,Yield!$AB$20,Yield!$AB$11,Yield!$AB$12),Yield!$AB$11)</f>
        <v>57.189409174361472</v>
      </c>
      <c r="K872">
        <f>IF(Costs!$AB$12&gt;Costs!$AB$11,BETAINV(H872,Costs!$AB$19,Costs!$AB$20,Costs!$AB$11,Costs!$AB$12),Costs!$AB$11)</f>
        <v>145.31016974778245</v>
      </c>
      <c r="L872">
        <f t="shared" si="53"/>
        <v>187.20449043321341</v>
      </c>
      <c r="M872">
        <f t="shared" si="54"/>
        <v>79.044490433213412</v>
      </c>
      <c r="N872">
        <f t="shared" si="55"/>
        <v>0.86899999999999999</v>
      </c>
    </row>
    <row r="873" spans="7:14" x14ac:dyDescent="0.25">
      <c r="G873">
        <v>870</v>
      </c>
      <c r="H873">
        <f t="shared" si="52"/>
        <v>0.87</v>
      </c>
      <c r="I873">
        <f>IF(Price!$AB$12&gt;Price!$AB$11,BETAINV(H873,Price!$AB$19,Price!$AB$20,Price!$AB$11,Price!$AB$12),Price!$AB$11)</f>
        <v>5.815896984986126</v>
      </c>
      <c r="J873">
        <f>IF(Yield!$AB$12&gt;Yield!$AB$11,BETAINV(H873,Yield!$AB$19,Yield!$AB$20,Yield!$AB$11,Yield!$AB$12),Yield!$AB$11)</f>
        <v>57.20692319541044</v>
      </c>
      <c r="K873">
        <f>IF(Costs!$AB$12&gt;Costs!$AB$11,BETAINV(H873,Costs!$AB$19,Costs!$AB$20,Costs!$AB$11,Costs!$AB$12),Costs!$AB$11)</f>
        <v>145.31948004011684</v>
      </c>
      <c r="L873">
        <f t="shared" si="53"/>
        <v>187.39009209240362</v>
      </c>
      <c r="M873">
        <f t="shared" si="54"/>
        <v>79.230092092403623</v>
      </c>
      <c r="N873">
        <f t="shared" si="55"/>
        <v>0.87</v>
      </c>
    </row>
    <row r="874" spans="7:14" x14ac:dyDescent="0.25">
      <c r="G874">
        <v>871</v>
      </c>
      <c r="H874">
        <f t="shared" si="52"/>
        <v>0.871</v>
      </c>
      <c r="I874">
        <f>IF(Price!$AB$12&gt;Price!$AB$11,BETAINV(H874,Price!$AB$19,Price!$AB$20,Price!$AB$11,Price!$AB$12),Price!$AB$11)</f>
        <v>5.8175290358248049</v>
      </c>
      <c r="J874">
        <f>IF(Yield!$AB$12&gt;Yield!$AB$11,BETAINV(H874,Yield!$AB$19,Yield!$AB$20,Yield!$AB$11,Yield!$AB$12),Yield!$AB$11)</f>
        <v>57.224451416298933</v>
      </c>
      <c r="K874">
        <f>IF(Costs!$AB$12&gt;Costs!$AB$11,BETAINV(H874,Costs!$AB$19,Costs!$AB$20,Costs!$AB$11,Costs!$AB$12),Costs!$AB$11)</f>
        <v>145.3288372751247</v>
      </c>
      <c r="L874">
        <f t="shared" si="53"/>
        <v>187.57607039834025</v>
      </c>
      <c r="M874">
        <f t="shared" si="54"/>
        <v>79.416070398340253</v>
      </c>
      <c r="N874">
        <f t="shared" si="55"/>
        <v>0.871</v>
      </c>
    </row>
    <row r="875" spans="7:14" x14ac:dyDescent="0.25">
      <c r="G875">
        <v>872</v>
      </c>
      <c r="H875">
        <f t="shared" si="52"/>
        <v>0.872</v>
      </c>
      <c r="I875">
        <f>IF(Price!$AB$12&gt;Price!$AB$11,BETAINV(H875,Price!$AB$19,Price!$AB$20,Price!$AB$11,Price!$AB$12),Price!$AB$11)</f>
        <v>5.8191661176679652</v>
      </c>
      <c r="J875">
        <f>IF(Yield!$AB$12&gt;Yield!$AB$11,BETAINV(H875,Yield!$AB$19,Yield!$AB$20,Yield!$AB$11,Yield!$AB$12),Yield!$AB$11)</f>
        <v>57.241994108812293</v>
      </c>
      <c r="K875">
        <f>IF(Costs!$AB$12&gt;Costs!$AB$11,BETAINV(H875,Costs!$AB$19,Costs!$AB$20,Costs!$AB$11,Costs!$AB$12),Costs!$AB$11)</f>
        <v>145.33824210510193</v>
      </c>
      <c r="L875">
        <f t="shared" si="53"/>
        <v>187.76243052064785</v>
      </c>
      <c r="M875">
        <f t="shared" si="54"/>
        <v>79.602430520647857</v>
      </c>
      <c r="N875">
        <f t="shared" si="55"/>
        <v>0.872</v>
      </c>
    </row>
    <row r="876" spans="7:14" x14ac:dyDescent="0.25">
      <c r="G876">
        <v>873</v>
      </c>
      <c r="H876">
        <f t="shared" si="52"/>
        <v>0.873</v>
      </c>
      <c r="I876">
        <f>IF(Price!$AB$12&gt;Price!$AB$11,BETAINV(H876,Price!$AB$19,Price!$AB$20,Price!$AB$11,Price!$AB$12),Price!$AB$11)</f>
        <v>5.8208083001854263</v>
      </c>
      <c r="J876">
        <f>IF(Yield!$AB$12&gt;Yield!$AB$11,BETAINV(H876,Yield!$AB$19,Yield!$AB$20,Yield!$AB$11,Yield!$AB$12),Yield!$AB$11)</f>
        <v>57.259551549269425</v>
      </c>
      <c r="K876">
        <f>IF(Costs!$AB$12&gt;Costs!$AB$11,BETAINV(H876,Costs!$AB$19,Costs!$AB$20,Costs!$AB$11,Costs!$AB$12),Costs!$AB$11)</f>
        <v>145.34769519638178</v>
      </c>
      <c r="L876">
        <f t="shared" si="53"/>
        <v>187.94917772650098</v>
      </c>
      <c r="M876">
        <f t="shared" si="54"/>
        <v>79.789177726500981</v>
      </c>
      <c r="N876">
        <f t="shared" si="55"/>
        <v>0.873</v>
      </c>
    </row>
    <row r="877" spans="7:14" x14ac:dyDescent="0.25">
      <c r="G877">
        <v>874</v>
      </c>
      <c r="H877">
        <f t="shared" si="52"/>
        <v>0.874</v>
      </c>
      <c r="I877">
        <f>IF(Price!$AB$12&gt;Price!$AB$11,BETAINV(H877,Price!$AB$19,Price!$AB$20,Price!$AB$11,Price!$AB$12),Price!$AB$11)</f>
        <v>5.8224556544513959</v>
      </c>
      <c r="J877">
        <f>IF(Yield!$AB$12&gt;Yield!$AB$11,BETAINV(H877,Yield!$AB$19,Yield!$AB$20,Yield!$AB$11,Yield!$AB$12),Yield!$AB$11)</f>
        <v>57.277124018642965</v>
      </c>
      <c r="K877">
        <f>IF(Costs!$AB$12&gt;Costs!$AB$11,BETAINV(H877,Costs!$AB$19,Costs!$AB$20,Costs!$AB$11,Costs!$AB$12),Costs!$AB$11)</f>
        <v>145.35719722975136</v>
      </c>
      <c r="L877">
        <f t="shared" si="53"/>
        <v>188.13631738331026</v>
      </c>
      <c r="M877">
        <f t="shared" si="54"/>
        <v>79.97631738331026</v>
      </c>
      <c r="N877">
        <f t="shared" si="55"/>
        <v>0.874</v>
      </c>
    </row>
    <row r="878" spans="7:14" x14ac:dyDescent="0.25">
      <c r="G878">
        <v>875</v>
      </c>
      <c r="H878">
        <f t="shared" si="52"/>
        <v>0.875</v>
      </c>
      <c r="I878">
        <f>IF(Price!$AB$12&gt;Price!$AB$11,BETAINV(H878,Price!$AB$19,Price!$AB$20,Price!$AB$11,Price!$AB$12),Price!$AB$11)</f>
        <v>5.8241082529846908</v>
      </c>
      <c r="J878">
        <f>IF(Yield!$AB$12&gt;Yield!$AB$11,BETAINV(H878,Yield!$AB$19,Yield!$AB$20,Yield!$AB$11,Yield!$AB$12),Yield!$AB$11)</f>
        <v>57.29471180268343</v>
      </c>
      <c r="K878">
        <f>IF(Costs!$AB$12&gt;Costs!$AB$11,BETAINV(H878,Costs!$AB$19,Costs!$AB$20,Costs!$AB$11,Costs!$AB$12),Costs!$AB$11)</f>
        <v>145.36674890088406</v>
      </c>
      <c r="L878">
        <f t="shared" si="53"/>
        <v>188.32385496150388</v>
      </c>
      <c r="M878">
        <f t="shared" si="54"/>
        <v>80.163854961503887</v>
      </c>
      <c r="N878">
        <f t="shared" si="55"/>
        <v>0.875</v>
      </c>
    </row>
    <row r="879" spans="7:14" x14ac:dyDescent="0.25">
      <c r="G879">
        <v>876</v>
      </c>
      <c r="H879">
        <f t="shared" si="52"/>
        <v>0.876</v>
      </c>
      <c r="I879">
        <f>IF(Price!$AB$12&gt;Price!$AB$11,BETAINV(H879,Price!$AB$19,Price!$AB$20,Price!$AB$11,Price!$AB$12),Price!$AB$11)</f>
        <v>5.8257661697904304</v>
      </c>
      <c r="J879">
        <f>IF(Yield!$AB$12&gt;Yield!$AB$11,BETAINV(H879,Yield!$AB$19,Yield!$AB$20,Yield!$AB$11,Yield!$AB$12),Yield!$AB$11)</f>
        <v>57.31231519204767</v>
      </c>
      <c r="K879">
        <f>IF(Costs!$AB$12&gt;Costs!$AB$11,BETAINV(H879,Costs!$AB$19,Costs!$AB$20,Costs!$AB$11,Costs!$AB$12),Costs!$AB$11)</f>
        <v>145.37635092078821</v>
      </c>
      <c r="L879">
        <f t="shared" si="53"/>
        <v>188.51179603740925</v>
      </c>
      <c r="M879">
        <f t="shared" si="54"/>
        <v>80.351796037409258</v>
      </c>
      <c r="N879">
        <f t="shared" si="55"/>
        <v>0.876</v>
      </c>
    </row>
    <row r="880" spans="7:14" x14ac:dyDescent="0.25">
      <c r="G880">
        <v>877</v>
      </c>
      <c r="H880">
        <f t="shared" si="52"/>
        <v>0.877</v>
      </c>
      <c r="I880">
        <f>IF(Price!$AB$12&gt;Price!$AB$11,BETAINV(H880,Price!$AB$19,Price!$AB$20,Price!$AB$11,Price!$AB$12),Price!$AB$11)</f>
        <v>5.8274294804032776</v>
      </c>
      <c r="J880">
        <f>IF(Yield!$AB$12&gt;Yield!$AB$11,BETAINV(H880,Yield!$AB$19,Yield!$AB$20,Yield!$AB$11,Yield!$AB$12),Yield!$AB$11)</f>
        <v>57.329934482431739</v>
      </c>
      <c r="K880">
        <f>IF(Costs!$AB$12&gt;Costs!$AB$11,BETAINV(H880,Costs!$AB$19,Costs!$AB$20,Costs!$AB$11,Costs!$AB$12),Costs!$AB$11)</f>
        <v>145.38600401627343</v>
      </c>
      <c r="L880">
        <f t="shared" si="53"/>
        <v>188.70014629623768</v>
      </c>
      <c r="M880">
        <f t="shared" si="54"/>
        <v>80.540146296237666</v>
      </c>
      <c r="N880">
        <f t="shared" si="55"/>
        <v>0.877</v>
      </c>
    </row>
    <row r="881" spans="7:14" x14ac:dyDescent="0.25">
      <c r="G881">
        <v>878</v>
      </c>
      <c r="H881">
        <f t="shared" si="52"/>
        <v>0.878</v>
      </c>
      <c r="I881">
        <f>IF(Price!$AB$12&gt;Price!$AB$11,BETAINV(H881,Price!$AB$19,Price!$AB$20,Price!$AB$11,Price!$AB$12),Price!$AB$11)</f>
        <v>5.8290982619322955</v>
      </c>
      <c r="J881">
        <f>IF(Yield!$AB$12&gt;Yield!$AB$11,BETAINV(H881,Yield!$AB$19,Yield!$AB$20,Yield!$AB$11,Yield!$AB$12),Yield!$AB$11)</f>
        <v>57.347569974708463</v>
      </c>
      <c r="K881">
        <f>IF(Costs!$AB$12&gt;Costs!$AB$11,BETAINV(H881,Costs!$AB$19,Costs!$AB$20,Costs!$AB$11,Costs!$AB$12),Costs!$AB$11)</f>
        <v>145.39570893043467</v>
      </c>
      <c r="L881">
        <f t="shared" si="53"/>
        <v>188.88891153517912</v>
      </c>
      <c r="M881">
        <f t="shared" si="54"/>
        <v>80.728911535179137</v>
      </c>
      <c r="N881">
        <f t="shared" si="55"/>
        <v>0.878</v>
      </c>
    </row>
    <row r="882" spans="7:14" x14ac:dyDescent="0.25">
      <c r="G882">
        <v>879</v>
      </c>
      <c r="H882">
        <f t="shared" si="52"/>
        <v>0.879</v>
      </c>
      <c r="I882">
        <f>IF(Price!$AB$12&gt;Price!$AB$11,BETAINV(H882,Price!$AB$19,Price!$AB$20,Price!$AB$11,Price!$AB$12),Price!$AB$11)</f>
        <v>5.8307725931075014</v>
      </c>
      <c r="J882">
        <f>IF(Yield!$AB$12&gt;Yield!$AB$11,BETAINV(H882,Yield!$AB$19,Yield!$AB$20,Yield!$AB$11,Yield!$AB$12),Yield!$AB$11)</f>
        <v>57.365221975069787</v>
      </c>
      <c r="K882">
        <f>IF(Costs!$AB$12&gt;Costs!$AB$11,BETAINV(H882,Costs!$AB$19,Costs!$AB$20,Costs!$AB$11,Costs!$AB$12),Costs!$AB$11)</f>
        <v>145.40546642315536</v>
      </c>
      <c r="L882">
        <f t="shared" si="53"/>
        <v>189.07809766660972</v>
      </c>
      <c r="M882">
        <f t="shared" si="54"/>
        <v>80.918097666609711</v>
      </c>
      <c r="N882">
        <f t="shared" si="55"/>
        <v>0.879</v>
      </c>
    </row>
    <row r="883" spans="7:14" x14ac:dyDescent="0.25">
      <c r="G883">
        <v>880</v>
      </c>
      <c r="H883">
        <f t="shared" si="52"/>
        <v>0.88</v>
      </c>
      <c r="I883">
        <f>IF(Price!$AB$12&gt;Price!$AB$11,BETAINV(H883,Price!$AB$19,Price!$AB$20,Price!$AB$11,Price!$AB$12),Price!$AB$11)</f>
        <v>5.8324525543281833</v>
      </c>
      <c r="J883">
        <f>IF(Yield!$AB$12&gt;Yield!$AB$11,BETAINV(H883,Yield!$AB$19,Yield!$AB$20,Yield!$AB$11,Yield!$AB$12),Yield!$AB$11)</f>
        <v>57.382890795174227</v>
      </c>
      <c r="K883">
        <f>IF(Costs!$AB$12&gt;Costs!$AB$11,BETAINV(H883,Costs!$AB$19,Costs!$AB$20,Costs!$AB$11,Costs!$AB$12),Costs!$AB$11)</f>
        <v>145.41527727163049</v>
      </c>
      <c r="L883">
        <f t="shared" si="53"/>
        <v>189.26771072141861</v>
      </c>
      <c r="M883">
        <f t="shared" si="54"/>
        <v>81.107710721418599</v>
      </c>
      <c r="N883">
        <f t="shared" si="55"/>
        <v>0.88</v>
      </c>
    </row>
    <row r="884" spans="7:14" x14ac:dyDescent="0.25">
      <c r="G884">
        <v>881</v>
      </c>
      <c r="H884">
        <f t="shared" si="52"/>
        <v>0.88100000000000001</v>
      </c>
      <c r="I884">
        <f>IF(Price!$AB$12&gt;Price!$AB$11,BETAINV(H884,Price!$AB$19,Price!$AB$20,Price!$AB$11,Price!$AB$12),Price!$AB$11)</f>
        <v>5.8341382277130744</v>
      </c>
      <c r="J884">
        <f>IF(Yield!$AB$12&gt;Yield!$AB$11,BETAINV(H884,Yield!$AB$19,Yield!$AB$20,Yield!$AB$11,Yield!$AB$12),Yield!$AB$11)</f>
        <v>57.400576752299514</v>
      </c>
      <c r="K884">
        <f>IF(Costs!$AB$12&gt;Costs!$AB$11,BETAINV(H884,Costs!$AB$19,Costs!$AB$20,Costs!$AB$11,Costs!$AB$12),Costs!$AB$11)</f>
        <v>145.42514227091027</v>
      </c>
      <c r="L884">
        <f t="shared" si="53"/>
        <v>189.45775685245872</v>
      </c>
      <c r="M884">
        <f t="shared" si="54"/>
        <v>81.297756852458704</v>
      </c>
      <c r="N884">
        <f t="shared" si="55"/>
        <v>0.88100000000000001</v>
      </c>
    </row>
    <row r="885" spans="7:14" x14ac:dyDescent="0.25">
      <c r="G885">
        <v>882</v>
      </c>
      <c r="H885">
        <f t="shared" si="52"/>
        <v>0.88200000000000001</v>
      </c>
      <c r="I885">
        <f>IF(Price!$AB$12&gt;Price!$AB$11,BETAINV(H885,Price!$AB$19,Price!$AB$20,Price!$AB$11,Price!$AB$12),Price!$AB$11)</f>
        <v>5.8358296971524632</v>
      </c>
      <c r="J885">
        <f>IF(Yield!$AB$12&gt;Yield!$AB$11,BETAINV(H885,Yield!$AB$19,Yield!$AB$20,Yield!$AB$11,Yield!$AB$12),Yield!$AB$11)</f>
        <v>57.418280169500854</v>
      </c>
      <c r="K885">
        <f>IF(Costs!$AB$12&gt;Costs!$AB$11,BETAINV(H885,Costs!$AB$19,Costs!$AB$20,Costs!$AB$11,Costs!$AB$12),Costs!$AB$11)</f>
        <v>145.43506223446587</v>
      </c>
      <c r="L885">
        <f t="shared" si="53"/>
        <v>189.6482423381276</v>
      </c>
      <c r="M885">
        <f t="shared" si="54"/>
        <v>81.488242338127591</v>
      </c>
      <c r="N885">
        <f t="shared" si="55"/>
        <v>0.88200000000000001</v>
      </c>
    </row>
    <row r="886" spans="7:14" x14ac:dyDescent="0.25">
      <c r="G886">
        <v>883</v>
      </c>
      <c r="H886">
        <f t="shared" si="52"/>
        <v>0.88300000000000001</v>
      </c>
      <c r="I886">
        <f>IF(Price!$AB$12&gt;Price!$AB$11,BETAINV(H886,Price!$AB$19,Price!$AB$20,Price!$AB$11,Price!$AB$12),Price!$AB$11)</f>
        <v>5.8375270483623414</v>
      </c>
      <c r="J886">
        <f>IF(Yield!$AB$12&gt;Yield!$AB$11,BETAINV(H886,Yield!$AB$19,Yield!$AB$20,Yield!$AB$11,Yield!$AB$12),Yield!$AB$11)</f>
        <v>57.436001375774865</v>
      </c>
      <c r="K886">
        <f>IF(Costs!$AB$12&gt;Costs!$AB$11,BETAINV(H886,Costs!$AB$19,Costs!$AB$20,Costs!$AB$11,Costs!$AB$12),Costs!$AB$11)</f>
        <v>145.44503799477778</v>
      </c>
      <c r="L886">
        <f t="shared" si="53"/>
        <v>189.83917358608463</v>
      </c>
      <c r="M886">
        <f t="shared" si="54"/>
        <v>81.679173586084644</v>
      </c>
      <c r="N886">
        <f t="shared" si="55"/>
        <v>0.88300000000000001</v>
      </c>
    </row>
    <row r="887" spans="7:14" x14ac:dyDescent="0.25">
      <c r="G887">
        <v>884</v>
      </c>
      <c r="H887">
        <f t="shared" si="52"/>
        <v>0.88400000000000001</v>
      </c>
      <c r="I887">
        <f>IF(Price!$AB$12&gt;Price!$AB$11,BETAINV(H887,Price!$AB$19,Price!$AB$20,Price!$AB$11,Price!$AB$12),Price!$AB$11)</f>
        <v>5.8392303689406706</v>
      </c>
      <c r="J887">
        <f>IF(Yield!$AB$12&gt;Yield!$AB$11,BETAINV(H887,Yield!$AB$19,Yield!$AB$20,Yield!$AB$11,Yield!$AB$12),Yield!$AB$11)</f>
        <v>57.453740706229574</v>
      </c>
      <c r="K887">
        <f>IF(Costs!$AB$12&gt;Costs!$AB$11,BETAINV(H887,Costs!$AB$19,Costs!$AB$20,Costs!$AB$11,Costs!$AB$12),Costs!$AB$11)</f>
        <v>145.45507040394835</v>
      </c>
      <c r="L887">
        <f t="shared" si="53"/>
        <v>190.03055713711018</v>
      </c>
      <c r="M887">
        <f t="shared" si="54"/>
        <v>81.870557137110168</v>
      </c>
      <c r="N887">
        <f t="shared" si="55"/>
        <v>0.88400000000000001</v>
      </c>
    </row>
    <row r="888" spans="7:14" x14ac:dyDescent="0.25">
      <c r="G888">
        <v>885</v>
      </c>
      <c r="H888">
        <f t="shared" si="52"/>
        <v>0.88500000000000001</v>
      </c>
      <c r="I888">
        <f>IF(Price!$AB$12&gt;Price!$AB$11,BETAINV(H888,Price!$AB$19,Price!$AB$20,Price!$AB$11,Price!$AB$12),Price!$AB$11)</f>
        <v>5.8409397484258925</v>
      </c>
      <c r="J888">
        <f>IF(Yield!$AB$12&gt;Yield!$AB$11,BETAINV(H888,Yield!$AB$19,Yield!$AB$20,Yield!$AB$11,Yield!$AB$12),Yield!$AB$11)</f>
        <v>57.471498502260673</v>
      </c>
      <c r="K888">
        <f>IF(Costs!$AB$12&gt;Costs!$AB$11,BETAINV(H888,Costs!$AB$19,Costs!$AB$20,Costs!$AB$11,Costs!$AB$12),Costs!$AB$11)</f>
        <v>145.46516033433952</v>
      </c>
      <c r="L888">
        <f t="shared" si="53"/>
        <v>190.22239966911397</v>
      </c>
      <c r="M888">
        <f t="shared" si="54"/>
        <v>82.062399669113987</v>
      </c>
      <c r="N888">
        <f t="shared" si="55"/>
        <v>0.88500000000000001</v>
      </c>
    </row>
    <row r="889" spans="7:14" x14ac:dyDescent="0.25">
      <c r="G889">
        <v>886</v>
      </c>
      <c r="H889">
        <f t="shared" si="52"/>
        <v>0.88600000000000001</v>
      </c>
      <c r="I889">
        <f>IF(Price!$AB$12&gt;Price!$AB$11,BETAINV(H889,Price!$AB$19,Price!$AB$20,Price!$AB$11,Price!$AB$12),Price!$AB$11)</f>
        <v>5.8426552783577712</v>
      </c>
      <c r="J889">
        <f>IF(Yield!$AB$12&gt;Yield!$AB$11,BETAINV(H889,Yield!$AB$19,Yield!$AB$20,Yield!$AB$11,Yield!$AB$12),Yield!$AB$11)</f>
        <v>57.489275111734379</v>
      </c>
      <c r="K889">
        <f>IF(Costs!$AB$12&gt;Costs!$AB$11,BETAINV(H889,Costs!$AB$19,Costs!$AB$20,Costs!$AB$11,Costs!$AB$12),Costs!$AB$11)</f>
        <v>145.47530867923686</v>
      </c>
      <c r="L889">
        <f t="shared" si="53"/>
        <v>190.41470800130006</v>
      </c>
      <c r="M889">
        <f t="shared" si="54"/>
        <v>82.254708001300074</v>
      </c>
      <c r="N889">
        <f t="shared" si="55"/>
        <v>0.88600000000000001</v>
      </c>
    </row>
    <row r="890" spans="7:14" x14ac:dyDescent="0.25">
      <c r="G890">
        <v>887</v>
      </c>
      <c r="H890">
        <f t="shared" si="52"/>
        <v>0.88700000000000001</v>
      </c>
      <c r="I890">
        <f>IF(Price!$AB$12&gt;Price!$AB$11,BETAINV(H890,Price!$AB$19,Price!$AB$20,Price!$AB$11,Price!$AB$12),Price!$AB$11)</f>
        <v>5.8443770523406995</v>
      </c>
      <c r="J890">
        <f>IF(Yield!$AB$12&gt;Yield!$AB$11,BETAINV(H890,Yield!$AB$19,Yield!$AB$20,Yield!$AB$11,Yield!$AB$12),Yield!$AB$11)</f>
        <v>57.5070708891772</v>
      </c>
      <c r="K890">
        <f>IF(Costs!$AB$12&gt;Costs!$AB$11,BETAINV(H890,Costs!$AB$19,Costs!$AB$20,Costs!$AB$11,Costs!$AB$12),Costs!$AB$11)</f>
        <v>145.48551635354178</v>
      </c>
      <c r="L890">
        <f t="shared" si="53"/>
        <v>190.60748909849534</v>
      </c>
      <c r="M890">
        <f t="shared" si="54"/>
        <v>82.447489098495353</v>
      </c>
      <c r="N890">
        <f t="shared" si="55"/>
        <v>0.88700000000000001</v>
      </c>
    </row>
    <row r="891" spans="7:14" x14ac:dyDescent="0.25">
      <c r="G891">
        <v>888</v>
      </c>
      <c r="H891">
        <f t="shared" si="52"/>
        <v>0.88800000000000001</v>
      </c>
      <c r="I891">
        <f>IF(Price!$AB$12&gt;Price!$AB$11,BETAINV(H891,Price!$AB$19,Price!$AB$20,Price!$AB$11,Price!$AB$12),Price!$AB$11)</f>
        <v>5.846105166109572</v>
      </c>
      <c r="J891">
        <f>IF(Yield!$AB$12&gt;Yield!$AB$11,BETAINV(H891,Yield!$AB$19,Yield!$AB$20,Yield!$AB$11,Yield!$AB$12),Yield!$AB$11)</f>
        <v>57.524886195972883</v>
      </c>
      <c r="K891">
        <f>IF(Costs!$AB$12&gt;Costs!$AB$11,BETAINV(H891,Costs!$AB$19,Costs!$AB$20,Costs!$AB$11,Costs!$AB$12),Costs!$AB$11)</f>
        <v>145.49578429449244</v>
      </c>
      <c r="L891">
        <f t="shared" si="53"/>
        <v>190.80075007564986</v>
      </c>
      <c r="M891">
        <f t="shared" si="54"/>
        <v>82.640750075649876</v>
      </c>
      <c r="N891">
        <f t="shared" si="55"/>
        <v>0.88800000000000001</v>
      </c>
    </row>
    <row r="892" spans="7:14" x14ac:dyDescent="0.25">
      <c r="G892">
        <v>889</v>
      </c>
      <c r="H892">
        <f t="shared" si="52"/>
        <v>0.88900000000000001</v>
      </c>
      <c r="I892">
        <f>IF(Price!$AB$12&gt;Price!$AB$11,BETAINV(H892,Price!$AB$19,Price!$AB$20,Price!$AB$11,Price!$AB$12),Price!$AB$11)</f>
        <v>5.8478397175983758</v>
      </c>
      <c r="J892">
        <f>IF(Yield!$AB$12&gt;Yield!$AB$11,BETAINV(H892,Yield!$AB$19,Yield!$AB$20,Yield!$AB$11,Yield!$AB$12),Yield!$AB$11)</f>
        <v>57.54272140056689</v>
      </c>
      <c r="K892">
        <f>IF(Costs!$AB$12&gt;Costs!$AB$11,BETAINV(H892,Costs!$AB$19,Costs!$AB$20,Costs!$AB$11,Costs!$AB$12),Costs!$AB$11)</f>
        <v>145.50611346241601</v>
      </c>
      <c r="L892">
        <f t="shared" si="53"/>
        <v>190.99449820251709</v>
      </c>
      <c r="M892">
        <f t="shared" si="54"/>
        <v>82.834498202517082</v>
      </c>
      <c r="N892">
        <f t="shared" si="55"/>
        <v>0.88900000000000001</v>
      </c>
    </row>
    <row r="893" spans="7:14" x14ac:dyDescent="0.25">
      <c r="G893">
        <v>890</v>
      </c>
      <c r="H893">
        <f t="shared" si="52"/>
        <v>0.89</v>
      </c>
      <c r="I893">
        <f>IF(Price!$AB$12&gt;Price!$AB$11,BETAINV(H893,Price!$AB$19,Price!$AB$20,Price!$AB$11,Price!$AB$12),Price!$AB$11)</f>
        <v>5.8495808070116189</v>
      </c>
      <c r="J893">
        <f>IF(Yield!$AB$12&gt;Yield!$AB$11,BETAINV(H893,Yield!$AB$19,Yield!$AB$20,Yield!$AB$11,Yield!$AB$12),Yield!$AB$11)</f>
        <v>57.560576878678852</v>
      </c>
      <c r="K893">
        <f>IF(Costs!$AB$12&gt;Costs!$AB$11,BETAINV(H893,Costs!$AB$19,Costs!$AB$20,Costs!$AB$11,Costs!$AB$12),Costs!$AB$11)</f>
        <v>145.51650484151281</v>
      </c>
      <c r="L893">
        <f t="shared" si="53"/>
        <v>191.18874090852376</v>
      </c>
      <c r="M893">
        <f t="shared" si="54"/>
        <v>83.028740908523744</v>
      </c>
      <c r="N893">
        <f t="shared" si="55"/>
        <v>0.89</v>
      </c>
    </row>
    <row r="894" spans="7:14" x14ac:dyDescent="0.25">
      <c r="G894">
        <v>891</v>
      </c>
      <c r="H894">
        <f t="shared" si="52"/>
        <v>0.89100000000000001</v>
      </c>
      <c r="I894">
        <f>IF(Price!$AB$12&gt;Price!$AB$11,BETAINV(H894,Price!$AB$19,Price!$AB$20,Price!$AB$11,Price!$AB$12),Price!$AB$11)</f>
        <v>5.8513285368987473</v>
      </c>
      <c r="J894">
        <f>IF(Yield!$AB$12&gt;Yield!$AB$11,BETAINV(H894,Yield!$AB$19,Yield!$AB$20,Yield!$AB$11,Yield!$AB$12),Yield!$AB$11)</f>
        <v>57.578453013523273</v>
      </c>
      <c r="K894">
        <f>IF(Costs!$AB$12&gt;Costs!$AB$11,BETAINV(H894,Costs!$AB$19,Costs!$AB$20,Costs!$AB$11,Costs!$AB$12),Costs!$AB$11)</f>
        <v>145.52695944067466</v>
      </c>
      <c r="L894">
        <f t="shared" si="53"/>
        <v>191.38348578783774</v>
      </c>
      <c r="M894">
        <f t="shared" si="54"/>
        <v>83.223485787837731</v>
      </c>
      <c r="N894">
        <f t="shared" si="55"/>
        <v>0.89100000000000001</v>
      </c>
    </row>
    <row r="895" spans="7:14" x14ac:dyDescent="0.25">
      <c r="G895">
        <v>892</v>
      </c>
      <c r="H895">
        <f t="shared" si="52"/>
        <v>0.89200000000000002</v>
      </c>
      <c r="I895">
        <f>IF(Price!$AB$12&gt;Price!$AB$11,BETAINV(H895,Price!$AB$19,Price!$AB$20,Price!$AB$11,Price!$AB$12),Price!$AB$11)</f>
        <v>5.853083012231707</v>
      </c>
      <c r="J895">
        <f>IF(Yield!$AB$12&gt;Yield!$AB$11,BETAINV(H895,Yield!$AB$19,Yield!$AB$20,Yield!$AB$11,Yield!$AB$12),Yield!$AB$11)</f>
        <v>57.596350196038941</v>
      </c>
      <c r="K895">
        <f>IF(Costs!$AB$12&gt;Costs!$AB$11,BETAINV(H895,Costs!$AB$19,Costs!$AB$20,Costs!$AB$11,Costs!$AB$12),Costs!$AB$11)</f>
        <v>145.53747829433917</v>
      </c>
      <c r="L895">
        <f t="shared" si="53"/>
        <v>191.57874060464468</v>
      </c>
      <c r="M895">
        <f t="shared" si="54"/>
        <v>83.418740604644668</v>
      </c>
      <c r="N895">
        <f t="shared" si="55"/>
        <v>0.89200000000000002</v>
      </c>
    </row>
    <row r="896" spans="7:14" x14ac:dyDescent="0.25">
      <c r="G896">
        <v>893</v>
      </c>
      <c r="H896">
        <f t="shared" si="52"/>
        <v>0.89300000000000002</v>
      </c>
      <c r="I896">
        <f>IF(Price!$AB$12&gt;Price!$AB$11,BETAINV(H896,Price!$AB$19,Price!$AB$20,Price!$AB$11,Price!$AB$12),Price!$AB$11)</f>
        <v>5.854844340485803</v>
      </c>
      <c r="J896">
        <f>IF(Yield!$AB$12&gt;Yield!$AB$11,BETAINV(H896,Yield!$AB$19,Yield!$AB$20,Yield!$AB$11,Yield!$AB$12),Yield!$AB$11)</f>
        <v>57.614268825127468</v>
      </c>
      <c r="K896">
        <f>IF(Costs!$AB$12&gt;Costs!$AB$11,BETAINV(H896,Costs!$AB$19,Costs!$AB$20,Costs!$AB$11,Costs!$AB$12),Costs!$AB$11)</f>
        <v>145.54806246338168</v>
      </c>
      <c r="L896">
        <f t="shared" si="53"/>
        <v>191.77451329864348</v>
      </c>
      <c r="M896">
        <f t="shared" si="54"/>
        <v>83.614513298643502</v>
      </c>
      <c r="N896">
        <f t="shared" si="55"/>
        <v>0.89300000000000002</v>
      </c>
    </row>
    <row r="897" spans="7:14" x14ac:dyDescent="0.25">
      <c r="G897">
        <v>894</v>
      </c>
      <c r="H897">
        <f t="shared" si="52"/>
        <v>0.89400000000000002</v>
      </c>
      <c r="I897">
        <f>IF(Price!$AB$12&gt;Price!$AB$11,BETAINV(H897,Price!$AB$19,Price!$AB$20,Price!$AB$11,Price!$AB$12),Price!$AB$11)</f>
        <v>5.8566126317240528</v>
      </c>
      <c r="J897">
        <f>IF(Yield!$AB$12&gt;Yield!$AB$11,BETAINV(H897,Yield!$AB$19,Yield!$AB$20,Yield!$AB$11,Yield!$AB$12),Yield!$AB$11)</f>
        <v>57.632209307901363</v>
      </c>
      <c r="K897">
        <f>IF(Costs!$AB$12&gt;Costs!$AB$11,BETAINV(H897,Costs!$AB$19,Costs!$AB$20,Costs!$AB$11,Costs!$AB$12),Costs!$AB$11)</f>
        <v>145.55871303604701</v>
      </c>
      <c r="L897">
        <f t="shared" si="53"/>
        <v>191.97081199077266</v>
      </c>
      <c r="M897">
        <f t="shared" si="54"/>
        <v>83.810811990772677</v>
      </c>
      <c r="N897">
        <f t="shared" si="55"/>
        <v>0.89400000000000002</v>
      </c>
    </row>
    <row r="898" spans="7:14" x14ac:dyDescent="0.25">
      <c r="G898">
        <v>895</v>
      </c>
      <c r="H898">
        <f t="shared" si="52"/>
        <v>0.89500000000000002</v>
      </c>
      <c r="I898">
        <f>IF(Price!$AB$12&gt;Price!$AB$11,BETAINV(H898,Price!$AB$19,Price!$AB$20,Price!$AB$11,Price!$AB$12),Price!$AB$11)</f>
        <v>5.8583879986851795</v>
      </c>
      <c r="J898">
        <f>IF(Yield!$AB$12&gt;Yield!$AB$11,BETAINV(H898,Yield!$AB$19,Yield!$AB$20,Yield!$AB$11,Yield!$AB$12),Yield!$AB$11)</f>
        <v>57.65017205994225</v>
      </c>
      <c r="K898">
        <f>IF(Costs!$AB$12&gt;Costs!$AB$11,BETAINV(H898,Costs!$AB$19,Costs!$AB$20,Costs!$AB$11,Costs!$AB$12),Costs!$AB$11)</f>
        <v>145.56943112892327</v>
      </c>
      <c r="L898">
        <f t="shared" si="53"/>
        <v>192.16764498917803</v>
      </c>
      <c r="M898">
        <f t="shared" si="54"/>
        <v>84.007644989178019</v>
      </c>
      <c r="N898">
        <f t="shared" si="55"/>
        <v>0.89500000000000002</v>
      </c>
    </row>
    <row r="899" spans="7:14" x14ac:dyDescent="0.25">
      <c r="G899">
        <v>896</v>
      </c>
      <c r="H899">
        <f t="shared" si="52"/>
        <v>0.89600000000000002</v>
      </c>
      <c r="I899">
        <f>IF(Price!$AB$12&gt;Price!$AB$11,BETAINV(H899,Price!$AB$19,Price!$AB$20,Price!$AB$11,Price!$AB$12),Price!$AB$11)</f>
        <v>5.8601705568754845</v>
      </c>
      <c r="J899">
        <f>IF(Yield!$AB$12&gt;Yield!$AB$11,BETAINV(H899,Yield!$AB$19,Yield!$AB$20,Yield!$AB$11,Yield!$AB$12),Yield!$AB$11)</f>
        <v>57.668157505569539</v>
      </c>
      <c r="K899">
        <f>IF(Costs!$AB$12&gt;Costs!$AB$11,BETAINV(H899,Costs!$AB$19,Costs!$AB$20,Costs!$AB$11,Costs!$AB$12),Costs!$AB$11)</f>
        <v>145.58021788795995</v>
      </c>
      <c r="L899">
        <f t="shared" si="53"/>
        <v>192.36502079543666</v>
      </c>
      <c r="M899">
        <f t="shared" si="54"/>
        <v>84.205020795436681</v>
      </c>
      <c r="N899">
        <f t="shared" si="55"/>
        <v>0.89600000000000002</v>
      </c>
    </row>
    <row r="900" spans="7:14" x14ac:dyDescent="0.25">
      <c r="G900">
        <v>897</v>
      </c>
      <c r="H900">
        <f t="shared" ref="H900:H963" si="56">G900/1000</f>
        <v>0.89700000000000002</v>
      </c>
      <c r="I900">
        <f>IF(Price!$AB$12&gt;Price!$AB$11,BETAINV(H900,Price!$AB$19,Price!$AB$20,Price!$AB$11,Price!$AB$12),Price!$AB$11)</f>
        <v>5.8619604246647707</v>
      </c>
      <c r="J900">
        <f>IF(Yield!$AB$12&gt;Yield!$AB$11,BETAINV(H900,Yield!$AB$19,Yield!$AB$20,Yield!$AB$11,Yield!$AB$12),Yield!$AB$11)</f>
        <v>57.686166078120245</v>
      </c>
      <c r="K900">
        <f>IF(Costs!$AB$12&gt;Costs!$AB$11,BETAINV(H900,Costs!$AB$19,Costs!$AB$20,Costs!$AB$11,Costs!$AB$12),Costs!$AB$11)</f>
        <v>145.59107448953262</v>
      </c>
      <c r="L900">
        <f t="shared" ref="L900:L963" si="57">I900*J900-K900</f>
        <v>192.5629481110476</v>
      </c>
      <c r="M900">
        <f t="shared" ref="M900:M963" si="58">L900-$E$32-$E$35</f>
        <v>84.402948111047593</v>
      </c>
      <c r="N900">
        <f t="shared" ref="N900:N963" si="59">H900</f>
        <v>0.89700000000000002</v>
      </c>
    </row>
    <row r="901" spans="7:14" x14ac:dyDescent="0.25">
      <c r="G901">
        <v>898</v>
      </c>
      <c r="H901">
        <f t="shared" si="56"/>
        <v>0.89800000000000002</v>
      </c>
      <c r="I901">
        <f>IF(Price!$AB$12&gt;Price!$AB$11,BETAINV(H901,Price!$AB$19,Price!$AB$20,Price!$AB$11,Price!$AB$12),Price!$AB$11)</f>
        <v>5.8637577233865628</v>
      </c>
      <c r="J901">
        <f>IF(Yield!$AB$12&gt;Yield!$AB$11,BETAINV(H901,Yield!$AB$19,Yield!$AB$20,Yield!$AB$11,Yield!$AB$12),Yield!$AB$11)</f>
        <v>57.704198220240528</v>
      </c>
      <c r="K901">
        <f>IF(Costs!$AB$12&gt;Costs!$AB$11,BETAINV(H901,Costs!$AB$19,Costs!$AB$20,Costs!$AB$11,Costs!$AB$12),Costs!$AB$11)</f>
        <v>145.60200214155722</v>
      </c>
      <c r="L901">
        <f t="shared" si="57"/>
        <v>192.76143584420734</v>
      </c>
      <c r="M901">
        <f t="shared" si="58"/>
        <v>84.601435844207359</v>
      </c>
      <c r="N901">
        <f t="shared" si="59"/>
        <v>0.89800000000000002</v>
      </c>
    </row>
    <row r="902" spans="7:14" x14ac:dyDescent="0.25">
      <c r="G902">
        <v>899</v>
      </c>
      <c r="H902">
        <f t="shared" si="56"/>
        <v>0.89900000000000002</v>
      </c>
      <c r="I902">
        <f>IF(Price!$AB$12&gt;Price!$AB$11,BETAINV(H902,Price!$AB$19,Price!$AB$20,Price!$AB$11,Price!$AB$12),Price!$AB$11)</f>
        <v>5.865562577442839</v>
      </c>
      <c r="J902">
        <f>IF(Yield!$AB$12&gt;Yield!$AB$11,BETAINV(H902,Yield!$AB$19,Yield!$AB$20,Yield!$AB$11,Yield!$AB$12),Yield!$AB$11)</f>
        <v>57.72225438418937</v>
      </c>
      <c r="K902">
        <f>IF(Costs!$AB$12&gt;Costs!$AB$11,BETAINV(H902,Costs!$AB$19,Costs!$AB$20,Costs!$AB$11,Costs!$AB$12),Costs!$AB$11)</f>
        <v>145.6130020846565</v>
      </c>
      <c r="L902">
        <f t="shared" si="57"/>
        <v>192.96049311688051</v>
      </c>
      <c r="M902">
        <f t="shared" si="58"/>
        <v>84.800493116880503</v>
      </c>
      <c r="N902">
        <f t="shared" si="59"/>
        <v>0.89900000000000002</v>
      </c>
    </row>
    <row r="903" spans="7:14" x14ac:dyDescent="0.25">
      <c r="G903">
        <v>900</v>
      </c>
      <c r="H903">
        <f t="shared" si="56"/>
        <v>0.9</v>
      </c>
      <c r="I903">
        <f>IF(Price!$AB$12&gt;Price!$AB$11,BETAINV(H903,Price!$AB$19,Price!$AB$20,Price!$AB$11,Price!$AB$12),Price!$AB$11)</f>
        <v>5.8673751144135498</v>
      </c>
      <c r="J903">
        <f>IF(Yield!$AB$12&gt;Yield!$AB$11,BETAINV(H903,Yield!$AB$19,Yield!$AB$20,Yield!$AB$11,Yield!$AB$12),Yield!$AB$11)</f>
        <v>57.740335032155315</v>
      </c>
      <c r="K903">
        <f>IF(Costs!$AB$12&gt;Costs!$AB$11,BETAINV(H903,Costs!$AB$19,Costs!$AB$20,Costs!$AB$11,Costs!$AB$12),Costs!$AB$11)</f>
        <v>145.62407559338141</v>
      </c>
      <c r="L903">
        <f t="shared" si="57"/>
        <v>193.16012927218759</v>
      </c>
      <c r="M903">
        <f t="shared" si="58"/>
        <v>85.000129272187579</v>
      </c>
      <c r="N903">
        <f t="shared" si="59"/>
        <v>0.9</v>
      </c>
    </row>
    <row r="904" spans="7:14" x14ac:dyDescent="0.25">
      <c r="G904">
        <v>901</v>
      </c>
      <c r="H904">
        <f t="shared" si="56"/>
        <v>0.90100000000000002</v>
      </c>
      <c r="I904">
        <f>IF(Price!$AB$12&gt;Price!$AB$11,BETAINV(H904,Price!$AB$19,Price!$AB$20,Price!$AB$11,Price!$AB$12),Price!$AB$11)</f>
        <v>5.8691954651711677</v>
      </c>
      <c r="J904">
        <f>IF(Yield!$AB$12&gt;Yield!$AB$11,BETAINV(H904,Yield!$AB$19,Yield!$AB$20,Yield!$AB$11,Yield!$AB$12),Yield!$AB$11)</f>
        <v>57.75844063658672</v>
      </c>
      <c r="K904">
        <f>IF(Costs!$AB$12&gt;Costs!$AB$11,BETAINV(H904,Costs!$AB$19,Costs!$AB$20,Costs!$AB$11,Costs!$AB$12),Costs!$AB$11)</f>
        <v>145.63522397749102</v>
      </c>
      <c r="L904">
        <f t="shared" si="57"/>
        <v>193.36035388212184</v>
      </c>
      <c r="M904">
        <f t="shared" si="58"/>
        <v>85.200353882121831</v>
      </c>
      <c r="N904">
        <f t="shared" si="59"/>
        <v>0.90100000000000002</v>
      </c>
    </row>
    <row r="905" spans="7:14" x14ac:dyDescent="0.25">
      <c r="G905">
        <v>902</v>
      </c>
      <c r="H905">
        <f t="shared" si="56"/>
        <v>0.90200000000000002</v>
      </c>
      <c r="I905">
        <f>IF(Price!$AB$12&gt;Price!$AB$11,BETAINV(H905,Price!$AB$19,Price!$AB$20,Price!$AB$11,Price!$AB$12),Price!$AB$11)</f>
        <v>5.8710237640005696</v>
      </c>
      <c r="J905">
        <f>IF(Yield!$AB$12&gt;Yield!$AB$11,BETAINV(H905,Yield!$AB$19,Yield!$AB$20,Yield!$AB$11,Yield!$AB$12),Yield!$AB$11)</f>
        <v>57.776571680536357</v>
      </c>
      <c r="K905">
        <f>IF(Costs!$AB$12&gt;Costs!$AB$11,BETAINV(H905,Costs!$AB$19,Costs!$AB$20,Costs!$AB$11,Costs!$AB$12),Costs!$AB$11)</f>
        <v>145.64644858329433</v>
      </c>
      <c r="L905">
        <f t="shared" si="57"/>
        <v>193.56117675561694</v>
      </c>
      <c r="M905">
        <f t="shared" si="58"/>
        <v>85.40117675561693</v>
      </c>
      <c r="N905">
        <f t="shared" si="59"/>
        <v>0.90200000000000002</v>
      </c>
    </row>
    <row r="906" spans="7:14" x14ac:dyDescent="0.25">
      <c r="G906">
        <v>903</v>
      </c>
      <c r="H906">
        <f t="shared" si="56"/>
        <v>0.90300000000000002</v>
      </c>
      <c r="I906">
        <f>IF(Price!$AB$12&gt;Price!$AB$11,BETAINV(H906,Price!$AB$19,Price!$AB$20,Price!$AB$11,Price!$AB$12),Price!$AB$11)</f>
        <v>5.8728601487245466</v>
      </c>
      <c r="J906">
        <f>IF(Yield!$AB$12&gt;Yield!$AB$11,BETAINV(H906,Yield!$AB$19,Yield!$AB$20,Yield!$AB$11,Yield!$AB$12),Yield!$AB$11)</f>
        <v>57.794728658021135</v>
      </c>
      <c r="K906">
        <f>IF(Costs!$AB$12&gt;Costs!$AB$11,BETAINV(H906,Costs!$AB$19,Costs!$AB$20,Costs!$AB$11,Costs!$AB$12),Costs!$AB$11)</f>
        <v>145.65775079505718</v>
      </c>
      <c r="L906">
        <f t="shared" si="57"/>
        <v>193.76260794698365</v>
      </c>
      <c r="M906">
        <f t="shared" si="58"/>
        <v>85.602607946983667</v>
      </c>
      <c r="N906">
        <f t="shared" si="59"/>
        <v>0.90300000000000002</v>
      </c>
    </row>
    <row r="907" spans="7:14" x14ac:dyDescent="0.25">
      <c r="G907">
        <v>904</v>
      </c>
      <c r="H907">
        <f t="shared" si="56"/>
        <v>0.90400000000000003</v>
      </c>
      <c r="I907">
        <f>IF(Price!$AB$12&gt;Price!$AB$11,BETAINV(H907,Price!$AB$19,Price!$AB$20,Price!$AB$11,Price!$AB$12),Price!$AB$11)</f>
        <v>5.874704760835276</v>
      </c>
      <c r="J907">
        <f>IF(Yield!$AB$12&gt;Yield!$AB$11,BETAINV(H907,Yield!$AB$19,Yield!$AB$20,Yield!$AB$11,Yield!$AB$12),Yield!$AB$11)</f>
        <v>57.812912074397715</v>
      </c>
      <c r="K907">
        <f>IF(Costs!$AB$12&gt;Costs!$AB$11,BETAINV(H907,Costs!$AB$19,Costs!$AB$20,Costs!$AB$11,Costs!$AB$12),Costs!$AB$11)</f>
        <v>145.66913203647874</v>
      </c>
      <c r="L907">
        <f t="shared" si="57"/>
        <v>193.96465776473673</v>
      </c>
      <c r="M907">
        <f t="shared" si="58"/>
        <v>85.804657764736717</v>
      </c>
      <c r="N907">
        <f t="shared" si="59"/>
        <v>0.90400000000000003</v>
      </c>
    </row>
    <row r="908" spans="7:14" x14ac:dyDescent="0.25">
      <c r="G908">
        <v>905</v>
      </c>
      <c r="H908">
        <f t="shared" si="56"/>
        <v>0.90500000000000003</v>
      </c>
      <c r="I908">
        <f>IF(Price!$AB$12&gt;Price!$AB$11,BETAINV(H908,Price!$AB$19,Price!$AB$20,Price!$AB$11,Price!$AB$12),Price!$AB$11)</f>
        <v>5.8765577456320948</v>
      </c>
      <c r="J908">
        <f>IF(Yield!$AB$12&gt;Yield!$AB$11,BETAINV(H908,Yield!$AB$19,Yield!$AB$20,Yield!$AB$11,Yield!$AB$12),Yield!$AB$11)</f>
        <v>57.831122446754975</v>
      </c>
      <c r="K908">
        <f>IF(Costs!$AB$12&gt;Costs!$AB$11,BETAINV(H908,Costs!$AB$19,Costs!$AB$20,Costs!$AB$11,Costs!$AB$12),Costs!$AB$11)</f>
        <v>145.68059377224128</v>
      </c>
      <c r="L908">
        <f t="shared" si="57"/>
        <v>194.16733678083475</v>
      </c>
      <c r="M908">
        <f t="shared" si="58"/>
        <v>86.007336780834763</v>
      </c>
      <c r="N908">
        <f t="shared" si="59"/>
        <v>0.90500000000000003</v>
      </c>
    </row>
    <row r="909" spans="7:14" x14ac:dyDescent="0.25">
      <c r="G909">
        <v>906</v>
      </c>
      <c r="H909">
        <f t="shared" si="56"/>
        <v>0.90600000000000003</v>
      </c>
      <c r="I909">
        <f>IF(Price!$AB$12&gt;Price!$AB$11,BETAINV(H909,Price!$AB$19,Price!$AB$20,Price!$AB$11,Price!$AB$12),Price!$AB$11)</f>
        <v>5.8784192523659513</v>
      </c>
      <c r="J909">
        <f>IF(Yield!$AB$12&gt;Yield!$AB$11,BETAINV(H909,Yield!$AB$19,Yield!$AB$20,Yield!$AB$11,Yield!$AB$12),Yield!$AB$11)</f>
        <v>57.849360304324165</v>
      </c>
      <c r="K909">
        <f>IF(Costs!$AB$12&gt;Costs!$AB$11,BETAINV(H909,Costs!$AB$19,Costs!$AB$20,Costs!$AB$11,Costs!$AB$12),Costs!$AB$11)</f>
        <v>145.69213750963806</v>
      </c>
      <c r="L909">
        <f t="shared" si="57"/>
        <v>194.37065584035574</v>
      </c>
      <c r="M909">
        <f t="shared" si="58"/>
        <v>86.210655840355756</v>
      </c>
      <c r="N909">
        <f t="shared" si="59"/>
        <v>0.90600000000000003</v>
      </c>
    </row>
    <row r="910" spans="7:14" x14ac:dyDescent="0.25">
      <c r="G910">
        <v>907</v>
      </c>
      <c r="H910">
        <f t="shared" si="56"/>
        <v>0.90700000000000003</v>
      </c>
      <c r="I910">
        <f>IF(Price!$AB$12&gt;Price!$AB$11,BETAINV(H910,Price!$AB$19,Price!$AB$20,Price!$AB$11,Price!$AB$12),Price!$AB$11)</f>
        <v>5.8802894343909342</v>
      </c>
      <c r="J910">
        <f>IF(Yield!$AB$12&gt;Yield!$AB$11,BETAINV(H910,Yield!$AB$19,Yield!$AB$20,Yield!$AB$11,Yield!$AB$12),Yield!$AB$11)</f>
        <v>57.867626188907842</v>
      </c>
      <c r="K910">
        <f>IF(Costs!$AB$12&gt;Costs!$AB$11,BETAINV(H910,Costs!$AB$19,Costs!$AB$20,Costs!$AB$11,Costs!$AB$12),Costs!$AB$11)</f>
        <v>145.70376480028395</v>
      </c>
      <c r="L910">
        <f t="shared" si="57"/>
        <v>194.57462607163498</v>
      </c>
      <c r="M910">
        <f t="shared" si="58"/>
        <v>86.414626071634999</v>
      </c>
      <c r="N910">
        <f t="shared" si="59"/>
        <v>0.90700000000000003</v>
      </c>
    </row>
    <row r="911" spans="7:14" x14ac:dyDescent="0.25">
      <c r="G911">
        <v>908</v>
      </c>
      <c r="H911">
        <f t="shared" si="56"/>
        <v>0.90800000000000003</v>
      </c>
      <c r="I911">
        <f>IF(Price!$AB$12&gt;Price!$AB$11,BETAINV(H911,Price!$AB$19,Price!$AB$20,Price!$AB$11,Price!$AB$12),Price!$AB$11)</f>
        <v>5.882168449323304</v>
      </c>
      <c r="J911">
        <f>IF(Yield!$AB$12&gt;Yield!$AB$11,BETAINV(H911,Yield!$AB$19,Yield!$AB$20,Yield!$AB$11,Yield!$AB$12),Yield!$AB$11)</f>
        <v>57.885920655328619</v>
      </c>
      <c r="K911">
        <f>IF(Costs!$AB$12&gt;Costs!$AB$11,BETAINV(H911,Costs!$AB$19,Costs!$AB$20,Costs!$AB$11,Costs!$AB$12),Costs!$AB$11)</f>
        <v>145.71547724191385</v>
      </c>
      <c r="L911">
        <f t="shared" si="57"/>
        <v>194.77925889689232</v>
      </c>
      <c r="M911">
        <f t="shared" si="58"/>
        <v>86.619258896892305</v>
      </c>
      <c r="N911">
        <f t="shared" si="59"/>
        <v>0.90800000000000003</v>
      </c>
    </row>
    <row r="912" spans="7:14" x14ac:dyDescent="0.25">
      <c r="G912">
        <v>909</v>
      </c>
      <c r="H912">
        <f t="shared" si="56"/>
        <v>0.90900000000000003</v>
      </c>
      <c r="I912">
        <f>IF(Price!$AB$12&gt;Price!$AB$11,BETAINV(H912,Price!$AB$19,Price!$AB$20,Price!$AB$11,Price!$AB$12),Price!$AB$11)</f>
        <v>5.8840564592084821</v>
      </c>
      <c r="J912">
        <f>IF(Yield!$AB$12&gt;Yield!$AB$11,BETAINV(H912,Yield!$AB$19,Yield!$AB$20,Yield!$AB$11,Yield!$AB$12),Yield!$AB$11)</f>
        <v>57.904244271898783</v>
      </c>
      <c r="K912">
        <f>IF(Costs!$AB$12&gt;Costs!$AB$11,BETAINV(H912,Costs!$AB$19,Costs!$AB$20,Costs!$AB$11,Costs!$AB$12),Costs!$AB$11)</f>
        <v>145.72727648027461</v>
      </c>
      <c r="L912">
        <f t="shared" si="57"/>
        <v>194.98456604337719</v>
      </c>
      <c r="M912">
        <f t="shared" si="58"/>
        <v>86.824566043377175</v>
      </c>
      <c r="N912">
        <f t="shared" si="59"/>
        <v>0.90900000000000003</v>
      </c>
    </row>
    <row r="913" spans="7:14" x14ac:dyDescent="0.25">
      <c r="G913">
        <v>910</v>
      </c>
      <c r="H913">
        <f t="shared" si="56"/>
        <v>0.91</v>
      </c>
      <c r="I913">
        <f>IF(Price!$AB$12&gt;Price!$AB$11,BETAINV(H913,Price!$AB$19,Price!$AB$20,Price!$AB$11,Price!$AB$12),Price!$AB$11)</f>
        <v>5.885953630696493</v>
      </c>
      <c r="J913">
        <f>IF(Yield!$AB$12&gt;Yield!$AB$11,BETAINV(H913,Yield!$AB$19,Yield!$AB$20,Yield!$AB$11,Yield!$AB$12),Yield!$AB$11)</f>
        <v>57.922597620912207</v>
      </c>
      <c r="K913">
        <f>IF(Costs!$AB$12&gt;Costs!$AB$11,BETAINV(H913,Costs!$AB$19,Costs!$AB$20,Costs!$AB$11,Costs!$AB$12),Costs!$AB$11)</f>
        <v>145.73916421111633</v>
      </c>
      <c r="L913">
        <f t="shared" si="57"/>
        <v>195.19055955506391</v>
      </c>
      <c r="M913">
        <f t="shared" si="58"/>
        <v>87.030559555063931</v>
      </c>
      <c r="N913">
        <f t="shared" si="59"/>
        <v>0.91</v>
      </c>
    </row>
    <row r="914" spans="7:14" x14ac:dyDescent="0.25">
      <c r="G914">
        <v>911</v>
      </c>
      <c r="H914">
        <f t="shared" si="56"/>
        <v>0.91100000000000003</v>
      </c>
      <c r="I914">
        <f>IF(Price!$AB$12&gt;Price!$AB$11,BETAINV(H914,Price!$AB$19,Price!$AB$20,Price!$AB$11,Price!$AB$12),Price!$AB$11)</f>
        <v>5.8878601352263855</v>
      </c>
      <c r="J914">
        <f>IF(Yield!$AB$12&gt;Yield!$AB$11,BETAINV(H914,Yield!$AB$19,Yield!$AB$20,Yield!$AB$11,Yield!$AB$12),Yield!$AB$11)</f>
        <v>57.940981299159624</v>
      </c>
      <c r="K914">
        <f>IF(Costs!$AB$12&gt;Costs!$AB$11,BETAINV(H914,Costs!$AB$19,Costs!$AB$20,Costs!$AB$11,Costs!$AB$12),Costs!$AB$11)</f>
        <v>145.75114218228953</v>
      </c>
      <c r="L914">
        <f t="shared" si="57"/>
        <v>195.39725180492991</v>
      </c>
      <c r="M914">
        <f t="shared" si="58"/>
        <v>87.237251804929898</v>
      </c>
      <c r="N914">
        <f t="shared" si="59"/>
        <v>0.91100000000000003</v>
      </c>
    </row>
    <row r="915" spans="7:14" x14ac:dyDescent="0.25">
      <c r="G915">
        <v>912</v>
      </c>
      <c r="H915">
        <f t="shared" si="56"/>
        <v>0.91200000000000003</v>
      </c>
      <c r="I915">
        <f>IF(Price!$AB$12&gt;Price!$AB$11,BETAINV(H915,Price!$AB$19,Price!$AB$20,Price!$AB$11,Price!$AB$12),Price!$AB$11)</f>
        <v>5.8897761492201903</v>
      </c>
      <c r="J915">
        <f>IF(Yield!$AB$12&gt;Yield!$AB$11,BETAINV(H915,Yield!$AB$19,Yield!$AB$20,Yield!$AB$11,Yield!$AB$12),Yield!$AB$11)</f>
        <v>57.959395918468807</v>
      </c>
      <c r="K915">
        <f>IF(Costs!$AB$12&gt;Costs!$AB$11,BETAINV(H915,Costs!$AB$19,Costs!$AB$20,Costs!$AB$11,Costs!$AB$12),Costs!$AB$11)</f>
        <v>145.76321219595462</v>
      </c>
      <c r="L915">
        <f t="shared" si="57"/>
        <v>195.60465550785301</v>
      </c>
      <c r="M915">
        <f t="shared" si="58"/>
        <v>87.444655507853</v>
      </c>
      <c r="N915">
        <f t="shared" si="59"/>
        <v>0.91200000000000003</v>
      </c>
    </row>
    <row r="916" spans="7:14" x14ac:dyDescent="0.25">
      <c r="G916">
        <v>913</v>
      </c>
      <c r="H916">
        <f t="shared" si="56"/>
        <v>0.91300000000000003</v>
      </c>
      <c r="I916">
        <f>IF(Price!$AB$12&gt;Price!$AB$11,BETAINV(H916,Price!$AB$19,Price!$AB$20,Price!$AB$11,Price!$AB$12),Price!$AB$11)</f>
        <v>5.8917018542870352</v>
      </c>
      <c r="J916">
        <f>IF(Yield!$AB$12&gt;Yield!$AB$11,BETAINV(H916,Yield!$AB$19,Yield!$AB$20,Yield!$AB$11,Yield!$AB$12),Yield!$AB$11)</f>
        <v>57.977842106271105</v>
      </c>
      <c r="K916">
        <f>IF(Costs!$AB$12&gt;Costs!$AB$11,BETAINV(H916,Costs!$AB$19,Costs!$AB$20,Costs!$AB$11,Costs!$AB$12),Costs!$AB$11)</f>
        <v>145.77537611091182</v>
      </c>
      <c r="L916">
        <f t="shared" si="57"/>
        <v>195.81278373416657</v>
      </c>
      <c r="M916">
        <f t="shared" si="58"/>
        <v>87.65278373416659</v>
      </c>
      <c r="N916">
        <f t="shared" si="59"/>
        <v>0.91300000000000003</v>
      </c>
    </row>
    <row r="917" spans="7:14" x14ac:dyDescent="0.25">
      <c r="G917">
        <v>914</v>
      </c>
      <c r="H917">
        <f t="shared" si="56"/>
        <v>0.91400000000000003</v>
      </c>
      <c r="I917">
        <f>IF(Price!$AB$12&gt;Price!$AB$11,BETAINV(H917,Price!$AB$19,Price!$AB$20,Price!$AB$11,Price!$AB$12),Price!$AB$11)</f>
        <v>5.8936374374380653</v>
      </c>
      <c r="J917">
        <f>IF(Yield!$AB$12&gt;Yield!$AB$11,BETAINV(H917,Yield!$AB$19,Yield!$AB$20,Yield!$AB$11,Yield!$AB$12),Yield!$AB$11)</f>
        <v>57.996320506195943</v>
      </c>
      <c r="K917">
        <f>IF(Costs!$AB$12&gt;Costs!$AB$11,BETAINV(H917,Costs!$AB$19,Costs!$AB$20,Costs!$AB$11,Costs!$AB$12),Costs!$AB$11)</f>
        <v>145.78763584505879</v>
      </c>
      <c r="L917">
        <f t="shared" si="57"/>
        <v>196.02164992391459</v>
      </c>
      <c r="M917">
        <f t="shared" si="58"/>
        <v>87.861649923914584</v>
      </c>
      <c r="N917">
        <f t="shared" si="59"/>
        <v>0.91400000000000003</v>
      </c>
    </row>
    <row r="918" spans="7:14" x14ac:dyDescent="0.25">
      <c r="G918">
        <v>915</v>
      </c>
      <c r="H918">
        <f t="shared" si="56"/>
        <v>0.91500000000000004</v>
      </c>
      <c r="I918">
        <f>IF(Price!$AB$12&gt;Price!$AB$11,BETAINV(H918,Price!$AB$19,Price!$AB$20,Price!$AB$11,Price!$AB$12),Price!$AB$11)</f>
        <v>5.8955830913128739</v>
      </c>
      <c r="J918">
        <f>IF(Yield!$AB$12&gt;Yield!$AB$11,BETAINV(H918,Yield!$AB$19,Yield!$AB$20,Yield!$AB$11,Yield!$AB$12),Yield!$AB$11)</f>
        <v>58.01483177869504</v>
      </c>
      <c r="K918">
        <f>IF(Costs!$AB$12&gt;Costs!$AB$11,BETAINV(H918,Costs!$AB$19,Costs!$AB$20,Costs!$AB$11,Costs!$AB$12),Costs!$AB$11)</f>
        <v>145.79999337798512</v>
      </c>
      <c r="L918">
        <f t="shared" si="57"/>
        <v>196.23126790185012</v>
      </c>
      <c r="M918">
        <f t="shared" si="58"/>
        <v>88.071267901850106</v>
      </c>
      <c r="N918">
        <f t="shared" si="59"/>
        <v>0.91500000000000004</v>
      </c>
    </row>
    <row r="919" spans="7:14" x14ac:dyDescent="0.25">
      <c r="G919">
        <v>916</v>
      </c>
      <c r="H919">
        <f t="shared" si="56"/>
        <v>0.91600000000000004</v>
      </c>
      <c r="I919">
        <f>IF(Price!$AB$12&gt;Price!$AB$11,BETAINV(H919,Price!$AB$19,Price!$AB$20,Price!$AB$11,Price!$AB$12),Price!$AB$11)</f>
        <v>5.8975390144182001</v>
      </c>
      <c r="J919">
        <f>IF(Yield!$AB$12&gt;Yield!$AB$11,BETAINV(H919,Yield!$AB$19,Yield!$AB$20,Yield!$AB$11,Yield!$AB$12),Yield!$AB$11)</f>
        <v>58.033376601698087</v>
      </c>
      <c r="K919">
        <f>IF(Costs!$AB$12&gt;Costs!$AB$11,BETAINV(H919,Costs!$AB$19,Costs!$AB$20,Costs!$AB$11,Costs!$AB$12),Costs!$AB$11)</f>
        <v>145.81245075371257</v>
      </c>
      <c r="L919">
        <f t="shared" si="57"/>
        <v>196.44165189322618</v>
      </c>
      <c r="M919">
        <f t="shared" si="58"/>
        <v>88.281651893226197</v>
      </c>
      <c r="N919">
        <f t="shared" si="59"/>
        <v>0.91600000000000004</v>
      </c>
    </row>
    <row r="920" spans="7:14" x14ac:dyDescent="0.25">
      <c r="G920">
        <v>917</v>
      </c>
      <c r="H920">
        <f t="shared" si="56"/>
        <v>0.91700000000000004</v>
      </c>
      <c r="I920">
        <f>IF(Price!$AB$12&gt;Price!$AB$11,BETAINV(H920,Price!$AB$19,Price!$AB$20,Price!$AB$11,Price!$AB$12),Price!$AB$11)</f>
        <v>5.8995054113797218</v>
      </c>
      <c r="J920">
        <f>IF(Yield!$AB$12&gt;Yield!$AB$11,BETAINV(H920,Yield!$AB$19,Yield!$AB$20,Yield!$AB$11,Yield!$AB$12),Yield!$AB$11)</f>
        <v>58.051955671302025</v>
      </c>
      <c r="K920">
        <f>IF(Costs!$AB$12&gt;Costs!$AB$11,BETAINV(H920,Costs!$AB$19,Costs!$AB$20,Costs!$AB$11,Costs!$AB$12),Costs!$AB$11)</f>
        <v>145.82501008359156</v>
      </c>
      <c r="L920">
        <f t="shared" si="57"/>
        <v>196.65281654043048</v>
      </c>
      <c r="M920">
        <f t="shared" si="58"/>
        <v>88.492816540430468</v>
      </c>
      <c r="N920">
        <f t="shared" si="59"/>
        <v>0.91700000000000004</v>
      </c>
    </row>
    <row r="921" spans="7:14" x14ac:dyDescent="0.25">
      <c r="G921">
        <v>918</v>
      </c>
      <c r="H921">
        <f t="shared" si="56"/>
        <v>0.91800000000000004</v>
      </c>
      <c r="I921">
        <f>IF(Price!$AB$12&gt;Price!$AB$11,BETAINV(H921,Price!$AB$19,Price!$AB$20,Price!$AB$11,Price!$AB$12),Price!$AB$11)</f>
        <v>5.9014824932078245</v>
      </c>
      <c r="J921">
        <f>IF(Yield!$AB$12&gt;Yield!$AB$11,BETAINV(H921,Yield!$AB$19,Yield!$AB$20,Yield!$AB$11,Yield!$AB$12),Yield!$AB$11)</f>
        <v>58.070569702495902</v>
      </c>
      <c r="K921">
        <f>IF(Costs!$AB$12&gt;Costs!$AB$11,BETAINV(H921,Costs!$AB$19,Costs!$AB$20,Costs!$AB$11,Costs!$AB$12),Costs!$AB$11)</f>
        <v>145.83767354936424</v>
      </c>
      <c r="L921">
        <f t="shared" si="57"/>
        <v>196.86477692052006</v>
      </c>
      <c r="M921">
        <f t="shared" si="58"/>
        <v>88.704776920520047</v>
      </c>
      <c r="N921">
        <f t="shared" si="59"/>
        <v>0.91800000000000004</v>
      </c>
    </row>
    <row r="922" spans="7:14" x14ac:dyDescent="0.25">
      <c r="G922">
        <v>919</v>
      </c>
      <c r="H922">
        <f t="shared" si="56"/>
        <v>0.91900000000000004</v>
      </c>
      <c r="I922">
        <f>IF(Price!$AB$12&gt;Price!$AB$11,BETAINV(H922,Price!$AB$19,Price!$AB$20,Price!$AB$11,Price!$AB$12),Price!$AB$11)</f>
        <v>5.9034704775782956</v>
      </c>
      <c r="J922">
        <f>IF(Yield!$AB$12&gt;Yield!$AB$11,BETAINV(H922,Yield!$AB$19,Yield!$AB$20,Yield!$AB$11,Yield!$AB$12),Yield!$AB$11)</f>
        <v>58.08921942992378</v>
      </c>
      <c r="K922">
        <f>IF(Costs!$AB$12&gt;Costs!$AB$11,BETAINV(H922,Costs!$AB$19,Costs!$AB$20,Costs!$AB$11,Costs!$AB$12),Costs!$AB$11)</f>
        <v>145.85044340640647</v>
      </c>
      <c r="L922">
        <f t="shared" si="57"/>
        <v>197.07754856371608</v>
      </c>
      <c r="M922">
        <f t="shared" si="58"/>
        <v>88.917548563716096</v>
      </c>
      <c r="N922">
        <f t="shared" si="59"/>
        <v>0.91900000000000004</v>
      </c>
    </row>
    <row r="923" spans="7:14" x14ac:dyDescent="0.25">
      <c r="G923">
        <v>920</v>
      </c>
      <c r="H923">
        <f t="shared" si="56"/>
        <v>0.92</v>
      </c>
      <c r="I923">
        <f>IF(Price!$AB$12&gt;Price!$AB$11,BETAINV(H923,Price!$AB$19,Price!$AB$20,Price!$AB$11,Price!$AB$12),Price!$AB$11)</f>
        <v>5.9054695891289883</v>
      </c>
      <c r="J923">
        <f>IF(Yield!$AB$12&gt;Yield!$AB$11,BETAINV(H923,Yield!$AB$19,Yield!$AB$20,Yield!$AB$11,Yield!$AB$12),Yield!$AB$11)</f>
        <v>58.107905608688007</v>
      </c>
      <c r="K923">
        <f>IF(Costs!$AB$12&gt;Costs!$AB$11,BETAINV(H923,Costs!$AB$19,Costs!$AB$20,Costs!$AB$11,Costs!$AB$12),Costs!$AB$11)</f>
        <v>145.8633219871611</v>
      </c>
      <c r="L923">
        <f t="shared" si="57"/>
        <v>197.29114747292368</v>
      </c>
      <c r="M923">
        <f t="shared" si="58"/>
        <v>89.131147472923672</v>
      </c>
      <c r="N923">
        <f t="shared" si="59"/>
        <v>0.92</v>
      </c>
    </row>
    <row r="924" spans="7:14" x14ac:dyDescent="0.25">
      <c r="G924">
        <v>921</v>
      </c>
      <c r="H924">
        <f t="shared" si="56"/>
        <v>0.92100000000000004</v>
      </c>
      <c r="I924">
        <f>IF(Price!$AB$12&gt;Price!$AB$11,BETAINV(H924,Price!$AB$19,Price!$AB$20,Price!$AB$11,Price!$AB$12),Price!$AB$11)</f>
        <v>5.9074800597735724</v>
      </c>
      <c r="J924">
        <f>IF(Yield!$AB$12&gt;Yield!$AB$11,BETAINV(H924,Yield!$AB$19,Yield!$AB$20,Yield!$AB$11,Yield!$AB$12),Yield!$AB$11)</f>
        <v>58.126629015195647</v>
      </c>
      <c r="K924">
        <f>IF(Costs!$AB$12&gt;Costs!$AB$11,BETAINV(H924,Costs!$AB$19,Costs!$AB$20,Costs!$AB$11,Costs!$AB$12),Costs!$AB$11)</f>
        <v>145.87631170477655</v>
      </c>
      <c r="L924">
        <f t="shared" si="57"/>
        <v>197.50559014434768</v>
      </c>
      <c r="M924">
        <f t="shared" si="58"/>
        <v>89.345590144347696</v>
      </c>
      <c r="N924">
        <f t="shared" si="59"/>
        <v>0.92100000000000004</v>
      </c>
    </row>
    <row r="925" spans="7:14" x14ac:dyDescent="0.25">
      <c r="G925">
        <v>922</v>
      </c>
      <c r="H925">
        <f t="shared" si="56"/>
        <v>0.92200000000000004</v>
      </c>
      <c r="I925">
        <f>IF(Price!$AB$12&gt;Price!$AB$11,BETAINV(H925,Price!$AB$19,Price!$AB$20,Price!$AB$11,Price!$AB$12),Price!$AB$11)</f>
        <v>5.9095021290335827</v>
      </c>
      <c r="J925">
        <f>IF(Yield!$AB$12&gt;Yield!$AB$11,BETAINV(H925,Yield!$AB$19,Yield!$AB$20,Yield!$AB$11,Yield!$AB$12),Yield!$AB$11)</f>
        <v>58.145390448050868</v>
      </c>
      <c r="K925">
        <f>IF(Costs!$AB$12&gt;Costs!$AB$11,BETAINV(H925,Costs!$AB$19,Costs!$AB$20,Costs!$AB$11,Costs!$AB$12),Costs!$AB$11)</f>
        <v>145.88941505696582</v>
      </c>
      <c r="L925">
        <f t="shared" si="57"/>
        <v>197.72089358927971</v>
      </c>
      <c r="M925">
        <f t="shared" si="58"/>
        <v>89.560893589279729</v>
      </c>
      <c r="N925">
        <f t="shared" si="59"/>
        <v>0.92200000000000004</v>
      </c>
    </row>
    <row r="926" spans="7:14" x14ac:dyDescent="0.25">
      <c r="G926">
        <v>923</v>
      </c>
      <c r="H926">
        <f t="shared" si="56"/>
        <v>0.92300000000000004</v>
      </c>
      <c r="I926">
        <f>IF(Price!$AB$12&gt;Price!$AB$11,BETAINV(H926,Price!$AB$19,Price!$AB$20,Price!$AB$11,Price!$AB$12),Price!$AB$11)</f>
        <v>5.9115360443900835</v>
      </c>
      <c r="J926">
        <f>IF(Yield!$AB$12&gt;Yield!$AB$11,BETAINV(H926,Yield!$AB$19,Yield!$AB$20,Yield!$AB$11,Yield!$AB$12),Yield!$AB$11)</f>
        <v>58.164190728996523</v>
      </c>
      <c r="K926">
        <f>IF(Costs!$AB$12&gt;Costs!$AB$11,BETAINV(H926,Costs!$AB$19,Costs!$AB$20,Costs!$AB$11,Costs!$AB$12),Costs!$AB$11)</f>
        <v>145.90263463010203</v>
      </c>
      <c r="L926">
        <f t="shared" si="57"/>
        <v>197.93707535714046</v>
      </c>
      <c r="M926">
        <f t="shared" si="58"/>
        <v>89.777075357140475</v>
      </c>
      <c r="N926">
        <f t="shared" si="59"/>
        <v>0.92300000000000004</v>
      </c>
    </row>
    <row r="927" spans="7:14" x14ac:dyDescent="0.25">
      <c r="G927">
        <v>924</v>
      </c>
      <c r="H927">
        <f t="shared" si="56"/>
        <v>0.92400000000000004</v>
      </c>
      <c r="I927">
        <f>IF(Price!$AB$12&gt;Price!$AB$11,BETAINV(H927,Price!$AB$19,Price!$AB$20,Price!$AB$11,Price!$AB$12),Price!$AB$11)</f>
        <v>5.9135820616563803</v>
      </c>
      <c r="J927">
        <f>IF(Yield!$AB$12&gt;Yield!$AB$11,BETAINV(H927,Yield!$AB$19,Yield!$AB$20,Yield!$AB$11,Yield!$AB$12),Yield!$AB$11)</f>
        <v>58.183030703908152</v>
      </c>
      <c r="K927">
        <f>IF(Costs!$AB$12&gt;Costs!$AB$11,BETAINV(H927,Costs!$AB$19,Costs!$AB$20,Costs!$AB$11,Costs!$AB$12),Costs!$AB$11)</f>
        <v>145.91597310356849</v>
      </c>
      <c r="L927">
        <f t="shared" si="57"/>
        <v>198.15415355986516</v>
      </c>
      <c r="M927">
        <f t="shared" si="58"/>
        <v>89.994153559865154</v>
      </c>
      <c r="N927">
        <f t="shared" si="59"/>
        <v>0.92400000000000004</v>
      </c>
    </row>
    <row r="928" spans="7:14" x14ac:dyDescent="0.25">
      <c r="G928">
        <v>925</v>
      </c>
      <c r="H928">
        <f t="shared" si="56"/>
        <v>0.92500000000000004</v>
      </c>
      <c r="I928">
        <f>IF(Price!$AB$12&gt;Price!$AB$11,BETAINV(H928,Price!$AB$19,Price!$AB$20,Price!$AB$11,Price!$AB$12),Price!$AB$11)</f>
        <v>5.9156404453733291</v>
      </c>
      <c r="J928">
        <f>IF(Yield!$AB$12&gt;Yield!$AB$11,BETAINV(H928,Yield!$AB$19,Yield!$AB$20,Yield!$AB$11,Yield!$AB$12),Yield!$AB$11)</f>
        <v>58.201911243844215</v>
      </c>
      <c r="K928">
        <f>IF(Costs!$AB$12&gt;Costs!$AB$11,BETAINV(H928,Costs!$AB$19,Costs!$AB$20,Costs!$AB$11,Costs!$AB$12),Costs!$AB$11)</f>
        <v>145.92943325438281</v>
      </c>
      <c r="L928">
        <f t="shared" si="57"/>
        <v>198.37214689773074</v>
      </c>
      <c r="M928">
        <f t="shared" si="58"/>
        <v>90.212146897730761</v>
      </c>
      <c r="N928">
        <f t="shared" si="59"/>
        <v>0.92500000000000004</v>
      </c>
    </row>
    <row r="929" spans="7:14" x14ac:dyDescent="0.25">
      <c r="G929">
        <v>926</v>
      </c>
      <c r="H929">
        <f t="shared" si="56"/>
        <v>0.92600000000000005</v>
      </c>
      <c r="I929">
        <f>IF(Price!$AB$12&gt;Price!$AB$11,BETAINV(H929,Price!$AB$19,Price!$AB$20,Price!$AB$11,Price!$AB$12),Price!$AB$11)</f>
        <v>5.9177114692289408</v>
      </c>
      <c r="J929">
        <f>IF(Yield!$AB$12&gt;Yield!$AB$11,BETAINV(H929,Yield!$AB$19,Yield!$AB$20,Yield!$AB$11,Yield!$AB$12),Yield!$AB$11)</f>
        <v>58.22083324615636</v>
      </c>
      <c r="K929">
        <f>IF(Costs!$AB$12&gt;Costs!$AB$11,BETAINV(H929,Costs!$AB$19,Costs!$AB$20,Costs!$AB$11,Costs!$AB$12),Costs!$AB$11)</f>
        <v>145.94301796211576</v>
      </c>
      <c r="L929">
        <f t="shared" si="57"/>
        <v>198.59107468672934</v>
      </c>
      <c r="M929">
        <f t="shared" si="58"/>
        <v>90.43107468672936</v>
      </c>
      <c r="N929">
        <f t="shared" si="59"/>
        <v>0.92600000000000005</v>
      </c>
    </row>
    <row r="930" spans="7:14" x14ac:dyDescent="0.25">
      <c r="G930">
        <v>927</v>
      </c>
      <c r="H930">
        <f t="shared" si="56"/>
        <v>0.92700000000000005</v>
      </c>
      <c r="I930">
        <f>IF(Price!$AB$12&gt;Price!$AB$11,BETAINV(H930,Price!$AB$19,Price!$AB$20,Price!$AB$11,Price!$AB$12),Price!$AB$11)</f>
        <v>5.9197954165041198</v>
      </c>
      <c r="J930">
        <f>IF(Yield!$AB$12&gt;Yield!$AB$11,BETAINV(H930,Yield!$AB$19,Yield!$AB$20,Yield!$AB$11,Yield!$AB$12),Yield!$AB$11)</f>
        <v>58.239797635664189</v>
      </c>
      <c r="K930">
        <f>IF(Costs!$AB$12&gt;Costs!$AB$11,BETAINV(H930,Costs!$AB$19,Costs!$AB$20,Costs!$AB$11,Costs!$AB$12),Costs!$AB$11)</f>
        <v>145.95673021412853</v>
      </c>
      <c r="L930">
        <f t="shared" si="57"/>
        <v>198.81095688760382</v>
      </c>
      <c r="M930">
        <f t="shared" si="58"/>
        <v>90.650956887603812</v>
      </c>
      <c r="N930">
        <f t="shared" si="59"/>
        <v>0.92700000000000005</v>
      </c>
    </row>
    <row r="931" spans="7:14" x14ac:dyDescent="0.25">
      <c r="G931">
        <v>928</v>
      </c>
      <c r="H931">
        <f t="shared" si="56"/>
        <v>0.92800000000000005</v>
      </c>
      <c r="I931">
        <f>IF(Price!$AB$12&gt;Price!$AB$11,BETAINV(H931,Price!$AB$19,Price!$AB$20,Price!$AB$11,Price!$AB$12),Price!$AB$11)</f>
        <v>5.921892580546543</v>
      </c>
      <c r="J931">
        <f>IF(Yield!$AB$12&gt;Yield!$AB$11,BETAINV(H931,Yield!$AB$19,Yield!$AB$20,Yield!$AB$11,Yield!$AB$12),Yield!$AB$11)</f>
        <v>58.258805365899065</v>
      </c>
      <c r="K931">
        <f>IF(Costs!$AB$12&gt;Costs!$AB$11,BETAINV(H931,Costs!$AB$19,Costs!$AB$20,Costs!$AB$11,Costs!$AB$12),Costs!$AB$11)</f>
        <v>145.97057311115307</v>
      </c>
      <c r="L931">
        <f t="shared" si="57"/>
        <v>199.03181413666974</v>
      </c>
      <c r="M931">
        <f t="shared" si="58"/>
        <v>90.871814136669755</v>
      </c>
      <c r="N931">
        <f t="shared" si="59"/>
        <v>0.92800000000000005</v>
      </c>
    </row>
    <row r="932" spans="7:14" x14ac:dyDescent="0.25">
      <c r="G932">
        <v>929</v>
      </c>
      <c r="H932">
        <f t="shared" si="56"/>
        <v>0.92900000000000005</v>
      </c>
      <c r="I932">
        <f>IF(Price!$AB$12&gt;Price!$AB$11,BETAINV(H932,Price!$AB$19,Price!$AB$20,Price!$AB$11,Price!$AB$12),Price!$AB$11)</f>
        <v>5.9240032652748802</v>
      </c>
      <c r="J932">
        <f>IF(Yield!$AB$12&gt;Yield!$AB$11,BETAINV(H932,Yield!$AB$19,Yield!$AB$20,Yield!$AB$11,Yield!$AB$12),Yield!$AB$11)</f>
        <v>58.277857420422066</v>
      </c>
      <c r="K932">
        <f>IF(Costs!$AB$12&gt;Costs!$AB$11,BETAINV(H932,Costs!$AB$19,Costs!$AB$20,Costs!$AB$11,Costs!$AB$12),Costs!$AB$11)</f>
        <v>145.98454987324379</v>
      </c>
      <c r="L932">
        <f t="shared" si="57"/>
        <v>199.25366777856044</v>
      </c>
      <c r="M932">
        <f t="shared" si="58"/>
        <v>91.09366777856043</v>
      </c>
      <c r="N932">
        <f t="shared" si="59"/>
        <v>0.92900000000000005</v>
      </c>
    </row>
    <row r="933" spans="7:14" x14ac:dyDescent="0.25">
      <c r="G933">
        <v>930</v>
      </c>
      <c r="H933">
        <f t="shared" si="56"/>
        <v>0.93</v>
      </c>
      <c r="I933">
        <f>IF(Price!$AB$12&gt;Price!$AB$11,BETAINV(H933,Price!$AB$19,Price!$AB$20,Price!$AB$11,Price!$AB$12),Price!$AB$11)</f>
        <v>5.9261277857157548</v>
      </c>
      <c r="J933">
        <f>IF(Yield!$AB$12&gt;Yield!$AB$11,BETAINV(H933,Yield!$AB$19,Yield!$AB$20,Yield!$AB$11,Yield!$AB$12),Yield!$AB$11)</f>
        <v>58.296954814221692</v>
      </c>
      <c r="K933">
        <f>IF(Costs!$AB$12&gt;Costs!$AB$11,BETAINV(H933,Costs!$AB$19,Costs!$AB$20,Costs!$AB$11,Costs!$AB$12),Costs!$AB$11)</f>
        <v>145.99866384613009</v>
      </c>
      <c r="L933">
        <f t="shared" si="57"/>
        <v>199.4765399010449</v>
      </c>
      <c r="M933">
        <f t="shared" si="58"/>
        <v>91.316539901044919</v>
      </c>
      <c r="N933">
        <f t="shared" si="59"/>
        <v>0.93</v>
      </c>
    </row>
    <row r="934" spans="7:14" x14ac:dyDescent="0.25">
      <c r="G934">
        <v>931</v>
      </c>
      <c r="H934">
        <f t="shared" si="56"/>
        <v>0.93100000000000005</v>
      </c>
      <c r="I934">
        <f>IF(Price!$AB$12&gt;Price!$AB$11,BETAINV(H934,Price!$AB$19,Price!$AB$20,Price!$AB$11,Price!$AB$12),Price!$AB$11)</f>
        <v>5.928266468576064</v>
      </c>
      <c r="J934">
        <f>IF(Yield!$AB$12&gt;Yield!$AB$11,BETAINV(H934,Yield!$AB$19,Yield!$AB$20,Yield!$AB$11,Yield!$AB$12),Yield!$AB$11)</f>
        <v>58.316098595197182</v>
      </c>
      <c r="K934">
        <f>IF(Costs!$AB$12&gt;Costs!$AB$11,BETAINV(H934,Costs!$AB$19,Costs!$AB$20,Costs!$AB$11,Costs!$AB$12),Costs!$AB$11)</f>
        <v>146.01291850800374</v>
      </c>
      <c r="L934">
        <f t="shared" si="57"/>
        <v>199.70045337207944</v>
      </c>
      <c r="M934">
        <f t="shared" si="58"/>
        <v>91.540453372079426</v>
      </c>
      <c r="N934">
        <f t="shared" si="59"/>
        <v>0.93100000000000005</v>
      </c>
    </row>
    <row r="935" spans="7:14" x14ac:dyDescent="0.25">
      <c r="G935">
        <v>932</v>
      </c>
      <c r="H935">
        <f t="shared" si="56"/>
        <v>0.93200000000000005</v>
      </c>
      <c r="I935">
        <f>IF(Price!$AB$12&gt;Price!$AB$11,BETAINV(H935,Price!$AB$19,Price!$AB$20,Price!$AB$11,Price!$AB$12),Price!$AB$11)</f>
        <v>5.9304196528535416</v>
      </c>
      <c r="J935">
        <f>IF(Yield!$AB$12&gt;Yield!$AB$11,BETAINV(H935,Yield!$AB$19,Yield!$AB$20,Yield!$AB$11,Yield!$AB$12),Yield!$AB$11)</f>
        <v>58.335289845734259</v>
      </c>
      <c r="K935">
        <f>IF(Costs!$AB$12&gt;Costs!$AB$11,BETAINV(H935,Costs!$AB$19,Costs!$AB$20,Costs!$AB$11,Costs!$AB$12),Costs!$AB$11)</f>
        <v>146.02731747677714</v>
      </c>
      <c r="L935">
        <f t="shared" si="57"/>
        <v>199.92543187927296</v>
      </c>
      <c r="M935">
        <f t="shared" si="58"/>
        <v>91.765431879272981</v>
      </c>
      <c r="N935">
        <f t="shared" si="59"/>
        <v>0.93200000000000005</v>
      </c>
    </row>
    <row r="936" spans="7:14" x14ac:dyDescent="0.25">
      <c r="G936">
        <v>933</v>
      </c>
      <c r="H936">
        <f t="shared" si="56"/>
        <v>0.93300000000000005</v>
      </c>
      <c r="I936">
        <f>IF(Price!$AB$12&gt;Price!$AB$11,BETAINV(H936,Price!$AB$19,Price!$AB$20,Price!$AB$11,Price!$AB$12),Price!$AB$11)</f>
        <v>5.9325876904887265</v>
      </c>
      <c r="J936">
        <f>IF(Yield!$AB$12&gt;Yield!$AB$11,BETAINV(H936,Yield!$AB$19,Yield!$AB$20,Yield!$AB$11,Yield!$AB$12),Yield!$AB$11)</f>
        <v>58.354529684380154</v>
      </c>
      <c r="K936">
        <f>IF(Costs!$AB$12&gt;Costs!$AB$11,BETAINV(H936,Costs!$AB$19,Costs!$AB$20,Costs!$AB$11,Costs!$AB$12),Costs!$AB$11)</f>
        <v>146.0418645178525</v>
      </c>
      <c r="L936">
        <f t="shared" si="57"/>
        <v>200.15149997196016</v>
      </c>
      <c r="M936">
        <f t="shared" si="58"/>
        <v>91.991499971960152</v>
      </c>
      <c r="N936">
        <f t="shared" si="59"/>
        <v>0.93300000000000005</v>
      </c>
    </row>
    <row r="937" spans="7:14" x14ac:dyDescent="0.25">
      <c r="G937">
        <v>934</v>
      </c>
      <c r="H937">
        <f t="shared" si="56"/>
        <v>0.93400000000000005</v>
      </c>
      <c r="I937">
        <f>IF(Price!$AB$12&gt;Price!$AB$11,BETAINV(H937,Price!$AB$19,Price!$AB$20,Price!$AB$11,Price!$AB$12),Price!$AB$11)</f>
        <v>5.9347709470617929</v>
      </c>
      <c r="J937">
        <f>IF(Yield!$AB$12&gt;Yield!$AB$11,BETAINV(H937,Yield!$AB$19,Yield!$AB$20,Yield!$AB$11,Yield!$AB$12),Yield!$AB$11)</f>
        <v>58.373819267626146</v>
      </c>
      <c r="K937">
        <f>IF(Costs!$AB$12&gt;Costs!$AB$11,BETAINV(H937,Costs!$AB$19,Costs!$AB$20,Costs!$AB$11,Costs!$AB$12),Costs!$AB$11)</f>
        <v>146.05656355244662</v>
      </c>
      <c r="L937">
        <f t="shared" si="57"/>
        <v>200.37868310609696</v>
      </c>
      <c r="M937">
        <f t="shared" si="58"/>
        <v>92.218683106096947</v>
      </c>
      <c r="N937">
        <f t="shared" si="59"/>
        <v>0.93400000000000005</v>
      </c>
    </row>
    <row r="938" spans="7:14" x14ac:dyDescent="0.25">
      <c r="G938">
        <v>935</v>
      </c>
      <c r="H938">
        <f t="shared" si="56"/>
        <v>0.93500000000000005</v>
      </c>
      <c r="I938">
        <f>IF(Price!$AB$12&gt;Price!$AB$11,BETAINV(H938,Price!$AB$19,Price!$AB$20,Price!$AB$11,Price!$AB$12),Price!$AB$11)</f>
        <v>5.9369698025380764</v>
      </c>
      <c r="J938">
        <f>IF(Yield!$AB$12&gt;Yield!$AB$11,BETAINV(H938,Yield!$AB$19,Yield!$AB$20,Yield!$AB$11,Yield!$AB$12),Yield!$AB$11)</f>
        <v>58.393159791805914</v>
      </c>
      <c r="K938">
        <f>IF(Costs!$AB$12&gt;Costs!$AB$11,BETAINV(H938,Costs!$AB$19,Costs!$AB$20,Costs!$AB$11,Costs!$AB$12),Costs!$AB$11)</f>
        <v>146.07141866651969</v>
      </c>
      <c r="L938">
        <f t="shared" si="57"/>
        <v>200.60700769221259</v>
      </c>
      <c r="M938">
        <f t="shared" si="58"/>
        <v>92.447007692212608</v>
      </c>
      <c r="N938">
        <f t="shared" si="59"/>
        <v>0.93500000000000005</v>
      </c>
    </row>
    <row r="939" spans="7:14" x14ac:dyDescent="0.25">
      <c r="G939">
        <v>936</v>
      </c>
      <c r="H939">
        <f t="shared" si="56"/>
        <v>0.93600000000000005</v>
      </c>
      <c r="I939">
        <f>IF(Price!$AB$12&gt;Price!$AB$11,BETAINV(H939,Price!$AB$19,Price!$AB$20,Price!$AB$11,Price!$AB$12),Price!$AB$11)</f>
        <v>5.9391846520664888</v>
      </c>
      <c r="J939">
        <f>IF(Yield!$AB$12&gt;Yield!$AB$11,BETAINV(H939,Yield!$AB$19,Yield!$AB$20,Yield!$AB$11,Yield!$AB$12),Yield!$AB$11)</f>
        <v>58.412552495119222</v>
      </c>
      <c r="K939">
        <f>IF(Costs!$AB$12&gt;Costs!$AB$11,BETAINV(H939,Costs!$AB$19,Costs!$AB$20,Costs!$AB$11,Costs!$AB$12),Costs!$AB$11)</f>
        <v>146.08643412036196</v>
      </c>
      <c r="L939">
        <f t="shared" si="57"/>
        <v>200.83650114667819</v>
      </c>
      <c r="M939">
        <f t="shared" si="58"/>
        <v>92.676501146678177</v>
      </c>
      <c r="N939">
        <f t="shared" si="59"/>
        <v>0.93600000000000005</v>
      </c>
    </row>
    <row r="940" spans="7:14" x14ac:dyDescent="0.25">
      <c r="G940">
        <v>937</v>
      </c>
      <c r="H940">
        <f t="shared" si="56"/>
        <v>0.93700000000000006</v>
      </c>
      <c r="I940">
        <f>IF(Price!$AB$12&gt;Price!$AB$11,BETAINV(H940,Price!$AB$19,Price!$AB$20,Price!$AB$11,Price!$AB$12),Price!$AB$11)</f>
        <v>5.9414159068354824</v>
      </c>
      <c r="J940">
        <f>IF(Yield!$AB$12&gt;Yield!$AB$11,BETAINV(H940,Yield!$AB$19,Yield!$AB$20,Yield!$AB$11,Yield!$AB$12),Yield!$AB$11)</f>
        <v>58.431998659791446</v>
      </c>
      <c r="K940">
        <f>IF(Costs!$AB$12&gt;Costs!$AB$11,BETAINV(H940,Costs!$AB$19,Costs!$AB$20,Costs!$AB$11,Costs!$AB$12),Costs!$AB$11)</f>
        <v>146.10161435889813</v>
      </c>
      <c r="L940">
        <f t="shared" si="57"/>
        <v>201.06719194657637</v>
      </c>
      <c r="M940">
        <f t="shared" si="58"/>
        <v>92.907191946576361</v>
      </c>
      <c r="N940">
        <f t="shared" si="59"/>
        <v>0.93700000000000006</v>
      </c>
    </row>
    <row r="941" spans="7:14" x14ac:dyDescent="0.25">
      <c r="G941">
        <v>938</v>
      </c>
      <c r="H941">
        <f t="shared" si="56"/>
        <v>0.93799999999999994</v>
      </c>
      <c r="I941">
        <f>IF(Price!$AB$12&gt;Price!$AB$11,BETAINV(H941,Price!$AB$19,Price!$AB$20,Price!$AB$11,Price!$AB$12),Price!$AB$11)</f>
        <v>5.9436639949916783</v>
      </c>
      <c r="J941">
        <f>IF(Yield!$AB$12&gt;Yield!$AB$11,BETAINV(H941,Yield!$AB$19,Yield!$AB$20,Yield!$AB$11,Yield!$AB$12),Yield!$AB$11)</f>
        <v>58.45149961438009</v>
      </c>
      <c r="K941">
        <f>IF(Costs!$AB$12&gt;Costs!$AB$11,BETAINV(H941,Costs!$AB$19,Costs!$AB$20,Costs!$AB$11,Costs!$AB$12),Costs!$AB$11)</f>
        <v>146.11696402277545</v>
      </c>
      <c r="L941">
        <f t="shared" si="57"/>
        <v>201.29910968848549</v>
      </c>
      <c r="M941">
        <f t="shared" si="58"/>
        <v>93.139109688485476</v>
      </c>
      <c r="N941">
        <f t="shared" si="59"/>
        <v>0.93799999999999994</v>
      </c>
    </row>
    <row r="942" spans="7:14" x14ac:dyDescent="0.25">
      <c r="G942">
        <v>939</v>
      </c>
      <c r="H942">
        <f t="shared" si="56"/>
        <v>0.93899999999999995</v>
      </c>
      <c r="I942">
        <f>IF(Price!$AB$12&gt;Price!$AB$11,BETAINV(H942,Price!$AB$19,Price!$AB$20,Price!$AB$11,Price!$AB$12),Price!$AB$11)</f>
        <v>5.9459293626268366</v>
      </c>
      <c r="J942">
        <f>IF(Yield!$AB$12&gt;Yield!$AB$11,BETAINV(H942,Yield!$AB$19,Yield!$AB$20,Yield!$AB$11,Yield!$AB$12),Yield!$AB$11)</f>
        <v>58.471056736241088</v>
      </c>
      <c r="K942">
        <f>IF(Costs!$AB$12&gt;Costs!$AB$11,BETAINV(H942,Costs!$AB$19,Costs!$AB$20,Costs!$AB$11,Costs!$AB$12),Costs!$AB$11)</f>
        <v>146.13248796030857</v>
      </c>
      <c r="L942">
        <f t="shared" si="57"/>
        <v>201.53228515152702</v>
      </c>
      <c r="M942">
        <f t="shared" si="58"/>
        <v>93.372285151527038</v>
      </c>
      <c r="N942">
        <f t="shared" si="59"/>
        <v>0.93899999999999995</v>
      </c>
    </row>
    <row r="943" spans="7:14" x14ac:dyDescent="0.25">
      <c r="G943">
        <v>940</v>
      </c>
      <c r="H943">
        <f t="shared" si="56"/>
        <v>0.94</v>
      </c>
      <c r="I943">
        <f>IF(Price!$AB$12&gt;Price!$AB$11,BETAINV(H943,Price!$AB$19,Price!$AB$20,Price!$AB$11,Price!$AB$12),Price!$AB$11)</f>
        <v>5.9482124748394885</v>
      </c>
      <c r="J943">
        <f>IF(Yield!$AB$12&gt;Yield!$AB$11,BETAINV(H943,Yield!$AB$19,Yield!$AB$20,Yield!$AB$11,Yield!$AB$12),Yield!$AB$11)</f>
        <v>58.490671454168556</v>
      </c>
      <c r="K943">
        <f>IF(Costs!$AB$12&gt;Costs!$AB$11,BETAINV(H943,Costs!$AB$19,Costs!$AB$20,Costs!$AB$11,Costs!$AB$12),Costs!$AB$11)</f>
        <v>146.14819124036299</v>
      </c>
      <c r="L943">
        <f t="shared" si="57"/>
        <v>201.7667503650604</v>
      </c>
      <c r="M943">
        <f t="shared" si="58"/>
        <v>93.606750365060421</v>
      </c>
      <c r="N943">
        <f t="shared" si="59"/>
        <v>0.94</v>
      </c>
    </row>
    <row r="944" spans="7:14" x14ac:dyDescent="0.25">
      <c r="G944">
        <v>941</v>
      </c>
      <c r="H944">
        <f t="shared" si="56"/>
        <v>0.94099999999999995</v>
      </c>
      <c r="I944">
        <f>IF(Price!$AB$12&gt;Price!$AB$11,BETAINV(H944,Price!$AB$19,Price!$AB$20,Price!$AB$11,Price!$AB$12),Price!$AB$11)</f>
        <v>5.950513816878189</v>
      </c>
      <c r="J944">
        <f>IF(Yield!$AB$12&gt;Yield!$AB$11,BETAINV(H944,Yield!$AB$19,Yield!$AB$20,Yield!$AB$11,Yield!$AB$12),Yield!$AB$11)</f>
        <v>58.510345251223384</v>
      </c>
      <c r="K944">
        <f>IF(Costs!$AB$12&gt;Costs!$AB$11,BETAINV(H944,Costs!$AB$19,Costs!$AB$20,Costs!$AB$11,Costs!$AB$12),Costs!$AB$11)</f>
        <v>146.1640791662677</v>
      </c>
      <c r="L944">
        <f t="shared" si="57"/>
        <v>202.00253868145018</v>
      </c>
      <c r="M944">
        <f t="shared" si="58"/>
        <v>93.842538681450165</v>
      </c>
      <c r="N944">
        <f t="shared" si="59"/>
        <v>0.94099999999999995</v>
      </c>
    </row>
    <row r="945" spans="7:14" x14ac:dyDescent="0.25">
      <c r="G945">
        <v>942</v>
      </c>
      <c r="H945">
        <f t="shared" si="56"/>
        <v>0.94199999999999995</v>
      </c>
      <c r="I945">
        <f>IF(Price!$AB$12&gt;Price!$AB$11,BETAINV(H945,Price!$AB$19,Price!$AB$20,Price!$AB$11,Price!$AB$12),Price!$AB$11)</f>
        <v>5.9528338953741908</v>
      </c>
      <c r="J945">
        <f>IF(Yield!$AB$12&gt;Yield!$AB$11,BETAINV(H945,Yield!$AB$19,Yield!$AB$20,Yield!$AB$11,Yield!$AB$12),Yield!$AB$11)</f>
        <v>58.530079667767652</v>
      </c>
      <c r="K945">
        <f>IF(Costs!$AB$12&gt;Costs!$AB$11,BETAINV(H945,Costs!$AB$19,Costs!$AB$20,Costs!$AB$11,Costs!$AB$12),Costs!$AB$11)</f>
        <v>146.18015729085792</v>
      </c>
      <c r="L945">
        <f t="shared" si="57"/>
        <v>202.23968485438112</v>
      </c>
      <c r="M945">
        <f t="shared" si="58"/>
        <v>94.079684854381142</v>
      </c>
      <c r="N945">
        <f t="shared" si="59"/>
        <v>0.94199999999999995</v>
      </c>
    </row>
    <row r="946" spans="7:14" x14ac:dyDescent="0.25">
      <c r="G946">
        <v>943</v>
      </c>
      <c r="H946">
        <f t="shared" si="56"/>
        <v>0.94299999999999995</v>
      </c>
      <c r="I946">
        <f>IF(Price!$AB$12&gt;Price!$AB$11,BETAINV(H946,Price!$AB$19,Price!$AB$20,Price!$AB$11,Price!$AB$12),Price!$AB$11)</f>
        <v>5.9551732396721873</v>
      </c>
      <c r="J946">
        <f>IF(Yield!$AB$12&gt;Yield!$AB$11,BETAINV(H946,Yield!$AB$19,Yield!$AB$20,Yield!$AB$11,Yield!$AB$12),Yield!$AB$11)</f>
        <v>58.549876304723455</v>
      </c>
      <c r="K946">
        <f>IF(Costs!$AB$12&gt;Costs!$AB$11,BETAINV(H946,Costs!$AB$19,Costs!$AB$20,Costs!$AB$11,Costs!$AB$12),Costs!$AB$11)</f>
        <v>146.19643143276159</v>
      </c>
      <c r="L946">
        <f t="shared" si="57"/>
        <v>202.47822512324421</v>
      </c>
      <c r="M946">
        <f t="shared" si="58"/>
        <v>94.318225123244204</v>
      </c>
      <c r="N946">
        <f t="shared" si="59"/>
        <v>0.94299999999999995</v>
      </c>
    </row>
    <row r="947" spans="7:14" x14ac:dyDescent="0.25">
      <c r="G947">
        <v>944</v>
      </c>
      <c r="H947">
        <f t="shared" si="56"/>
        <v>0.94399999999999995</v>
      </c>
      <c r="I947">
        <f>IF(Price!$AB$12&gt;Price!$AB$11,BETAINV(H947,Price!$AB$19,Price!$AB$20,Price!$AB$11,Price!$AB$12),Price!$AB$11)</f>
        <v>5.9575324032688144</v>
      </c>
      <c r="J947">
        <f>IF(Yield!$AB$12&gt;Yield!$AB$11,BETAINV(H947,Yield!$AB$19,Yield!$AB$20,Yield!$AB$11,Yield!$AB$12),Yield!$AB$11)</f>
        <v>58.569736827077222</v>
      </c>
      <c r="K947">
        <f>IF(Costs!$AB$12&gt;Costs!$AB$11,BETAINV(H947,Costs!$AB$19,Costs!$AB$20,Costs!$AB$11,Costs!$AB$12),Costs!$AB$11)</f>
        <v>146.21290769405584</v>
      </c>
      <c r="L947">
        <f t="shared" si="57"/>
        <v>202.71819730418349</v>
      </c>
      <c r="M947">
        <f t="shared" si="58"/>
        <v>94.55819730418348</v>
      </c>
      <c r="N947">
        <f t="shared" si="59"/>
        <v>0.94399999999999995</v>
      </c>
    </row>
    <row r="948" spans="7:14" x14ac:dyDescent="0.25">
      <c r="G948">
        <v>945</v>
      </c>
      <c r="H948">
        <f t="shared" si="56"/>
        <v>0.94499999999999995</v>
      </c>
      <c r="I948">
        <f>IF(Price!$AB$12&gt;Price!$AB$11,BETAINV(H948,Price!$AB$19,Price!$AB$20,Price!$AB$11,Price!$AB$12),Price!$AB$11)</f>
        <v>5.9599119653697077</v>
      </c>
      <c r="J948">
        <f>IF(Yield!$AB$12&gt;Yield!$AB$11,BETAINV(H948,Yield!$AB$19,Yield!$AB$20,Yield!$AB$11,Yield!$AB$12),Yield!$AB$11)</f>
        <v>58.589662967652487</v>
      </c>
      <c r="K948">
        <f>IF(Costs!$AB$12&gt;Costs!$AB$11,BETAINV(H948,Costs!$AB$19,Costs!$AB$20,Costs!$AB$11,Costs!$AB$12),Costs!$AB$11)</f>
        <v>146.22959247943527</v>
      </c>
      <c r="L948">
        <f t="shared" si="57"/>
        <v>202.95964088845523</v>
      </c>
      <c r="M948">
        <f t="shared" si="58"/>
        <v>94.799640888455215</v>
      </c>
      <c r="N948">
        <f t="shared" si="59"/>
        <v>0.94499999999999995</v>
      </c>
    </row>
    <row r="949" spans="7:14" x14ac:dyDescent="0.25">
      <c r="G949">
        <v>946</v>
      </c>
      <c r="H949">
        <f t="shared" si="56"/>
        <v>0.94599999999999995</v>
      </c>
      <c r="I949">
        <f>IF(Price!$AB$12&gt;Price!$AB$11,BETAINV(H949,Price!$AB$19,Price!$AB$20,Price!$AB$11,Price!$AB$12),Price!$AB$11)</f>
        <v>5.9623125325772506</v>
      </c>
      <c r="J949">
        <f>IF(Yield!$AB$12&gt;Yield!$AB$11,BETAINV(H949,Yield!$AB$19,Yield!$AB$20,Yield!$AB$11,Yield!$AB$12),Yield!$AB$11)</f>
        <v>58.609656531177102</v>
      </c>
      <c r="K949">
        <f>IF(Costs!$AB$12&gt;Costs!$AB$11,BETAINV(H949,Costs!$AB$19,Costs!$AB$20,Costs!$AB$11,Costs!$AB$12),Costs!$AB$11)</f>
        <v>146.24649251705216</v>
      </c>
      <c r="L949">
        <f t="shared" si="57"/>
        <v>203.20259714883321</v>
      </c>
      <c r="M949">
        <f t="shared" si="58"/>
        <v>95.042597148833195</v>
      </c>
      <c r="N949">
        <f t="shared" si="59"/>
        <v>0.94599999999999995</v>
      </c>
    </row>
    <row r="950" spans="7:14" x14ac:dyDescent="0.25">
      <c r="G950">
        <v>947</v>
      </c>
      <c r="H950">
        <f t="shared" si="56"/>
        <v>0.94699999999999995</v>
      </c>
      <c r="I950">
        <f>IF(Price!$AB$12&gt;Price!$AB$11,BETAINV(H950,Price!$AB$19,Price!$AB$20,Price!$AB$11,Price!$AB$12),Price!$AB$11)</f>
        <v>5.9647347407226095</v>
      </c>
      <c r="J950">
        <f>IF(Yield!$AB$12&gt;Yield!$AB$11,BETAINV(H950,Yield!$AB$19,Yield!$AB$20,Yield!$AB$11,Yield!$AB$12),Yield!$AB$11)</f>
        <v>58.629719398673643</v>
      </c>
      <c r="K950">
        <f>IF(Costs!$AB$12&gt;Costs!$AB$11,BETAINV(H950,Costs!$AB$19,Costs!$AB$20,Costs!$AB$11,Costs!$AB$12),Costs!$AB$11)</f>
        <v>146.26361488120781</v>
      </c>
      <c r="L950">
        <f t="shared" si="57"/>
        <v>203.44710925487917</v>
      </c>
      <c r="M950">
        <f t="shared" si="58"/>
        <v>95.287109254879184</v>
      </c>
      <c r="N950">
        <f t="shared" si="59"/>
        <v>0.94699999999999995</v>
      </c>
    </row>
    <row r="951" spans="7:14" x14ac:dyDescent="0.25">
      <c r="G951">
        <v>948</v>
      </c>
      <c r="H951">
        <f t="shared" si="56"/>
        <v>0.94799999999999995</v>
      </c>
      <c r="I951">
        <f>IF(Price!$AB$12&gt;Price!$AB$11,BETAINV(H951,Price!$AB$19,Price!$AB$20,Price!$AB$11,Price!$AB$12),Price!$AB$11)</f>
        <v>5.9671792568573823</v>
      </c>
      <c r="J951">
        <f>IF(Yield!$AB$12&gt;Yield!$AB$11,BETAINV(H951,Yield!$AB$19,Yield!$AB$20,Yield!$AB$11,Yield!$AB$12),Yield!$AB$11)</f>
        <v>58.649853532205327</v>
      </c>
      <c r="K951">
        <f>IF(Costs!$AB$12&gt;Costs!$AB$11,BETAINV(H951,Costs!$AB$19,Costs!$AB$20,Costs!$AB$11,Costs!$AB$12),Costs!$AB$11)</f>
        <v>146.28096701709822</v>
      </c>
      <c r="L951">
        <f t="shared" si="57"/>
        <v>203.6932223980011</v>
      </c>
      <c r="M951">
        <f t="shared" si="58"/>
        <v>95.533222398001115</v>
      </c>
      <c r="N951">
        <f t="shared" si="59"/>
        <v>0.94799999999999995</v>
      </c>
    </row>
    <row r="952" spans="7:14" x14ac:dyDescent="0.25">
      <c r="G952">
        <v>949</v>
      </c>
      <c r="H952">
        <f t="shared" si="56"/>
        <v>0.94899999999999995</v>
      </c>
      <c r="I952">
        <f>IF(Price!$AB$12&gt;Price!$AB$11,BETAINV(H952,Price!$AB$19,Price!$AB$20,Price!$AB$11,Price!$AB$12),Price!$AB$11)</f>
        <v>5.9696467814221039</v>
      </c>
      <c r="J952">
        <f>IF(Yield!$AB$12&gt;Yield!$AB$11,BETAINV(H952,Yield!$AB$19,Yield!$AB$20,Yield!$AB$11,Yield!$AB$12),Yield!$AB$11)</f>
        <v>58.670060980013595</v>
      </c>
      <c r="K952">
        <f>IF(Costs!$AB$12&gt;Costs!$AB$11,BETAINV(H952,Costs!$AB$19,Costs!$AB$20,Costs!$AB$11,Costs!$AB$12),Costs!$AB$11)</f>
        <v>146.29855676784319</v>
      </c>
      <c r="L952">
        <f t="shared" si="57"/>
        <v>203.94098392733355</v>
      </c>
      <c r="M952">
        <f t="shared" si="58"/>
        <v>95.780983927333537</v>
      </c>
      <c r="N952">
        <f t="shared" si="59"/>
        <v>0.94899999999999995</v>
      </c>
    </row>
    <row r="953" spans="7:14" x14ac:dyDescent="0.25">
      <c r="G953">
        <v>950</v>
      </c>
      <c r="H953">
        <f t="shared" si="56"/>
        <v>0.95</v>
      </c>
      <c r="I953">
        <f>IF(Price!$AB$12&gt;Price!$AB$11,BETAINV(H953,Price!$AB$19,Price!$AB$20,Price!$AB$11,Price!$AB$12),Price!$AB$11)</f>
        <v>5.9721380506111315</v>
      </c>
      <c r="J953">
        <f>IF(Yield!$AB$12&gt;Yield!$AB$11,BETAINV(H953,Yield!$AB$19,Yield!$AB$20,Yield!$AB$11,Yield!$AB$12),Yield!$AB$11)</f>
        <v>58.690343882087973</v>
      </c>
      <c r="K953">
        <f>IF(Costs!$AB$12&gt;Costs!$AB$11,BETAINV(H953,Costs!$AB$19,Costs!$AB$20,Costs!$AB$11,Costs!$AB$12),Costs!$AB$11)</f>
        <v>146.3163924040594</v>
      </c>
      <c r="L953">
        <f t="shared" si="57"/>
        <v>204.19044349761043</v>
      </c>
      <c r="M953">
        <f t="shared" si="58"/>
        <v>96.03044349761042</v>
      </c>
      <c r="N953">
        <f t="shared" si="59"/>
        <v>0.95</v>
      </c>
    </row>
    <row r="954" spans="7:14" x14ac:dyDescent="0.25">
      <c r="G954">
        <v>951</v>
      </c>
      <c r="H954">
        <f t="shared" si="56"/>
        <v>0.95099999999999996</v>
      </c>
      <c r="I954">
        <f>IF(Price!$AB$12&gt;Price!$AB$11,BETAINV(H954,Price!$AB$19,Price!$AB$20,Price!$AB$11,Price!$AB$12),Price!$AB$11)</f>
        <v>5.9746538389559944</v>
      </c>
      <c r="J954">
        <f>IF(Yield!$AB$12&gt;Yield!$AB$11,BETAINV(H954,Yield!$AB$19,Yield!$AB$20,Yield!$AB$11,Yield!$AB$12),Yield!$AB$11)</f>
        <v>58.710704476213984</v>
      </c>
      <c r="K954">
        <f>IF(Costs!$AB$12&gt;Costs!$AB$11,BETAINV(H954,Costs!$AB$19,Costs!$AB$20,Costs!$AB$11,Costs!$AB$12),Costs!$AB$11)</f>
        <v>146.33448265627234</v>
      </c>
      <c r="L954">
        <f t="shared" si="57"/>
        <v>204.4416532303504</v>
      </c>
      <c r="M954">
        <f t="shared" si="58"/>
        <v>96.281653230350415</v>
      </c>
      <c r="N954">
        <f t="shared" si="59"/>
        <v>0.95099999999999996</v>
      </c>
    </row>
    <row r="955" spans="7:14" x14ac:dyDescent="0.25">
      <c r="G955">
        <v>952</v>
      </c>
      <c r="H955">
        <f t="shared" si="56"/>
        <v>0.95199999999999996</v>
      </c>
      <c r="I955">
        <f>IF(Price!$AB$12&gt;Price!$AB$11,BETAINV(H955,Price!$AB$19,Price!$AB$20,Price!$AB$11,Price!$AB$12),Price!$AB$11)</f>
        <v>5.9771949621523008</v>
      </c>
      <c r="J955">
        <f>IF(Yield!$AB$12&gt;Yield!$AB$11,BETAINV(H955,Yield!$AB$19,Yield!$AB$20,Yield!$AB$11,Yield!$AB$12),Yield!$AB$11)</f>
        <v>58.731145104550713</v>
      </c>
      <c r="K955">
        <f>IF(Costs!$AB$12&gt;Costs!$AB$11,BETAINV(H955,Costs!$AB$19,Costs!$AB$20,Costs!$AB$11,Costs!$AB$12),Costs!$AB$11)</f>
        <v>146.35283675050476</v>
      </c>
      <c r="L955">
        <f t="shared" si="57"/>
        <v>204.69466788985153</v>
      </c>
      <c r="M955">
        <f t="shared" si="58"/>
        <v>96.534667889851519</v>
      </c>
      <c r="N955">
        <f t="shared" si="59"/>
        <v>0.95199999999999996</v>
      </c>
    </row>
    <row r="956" spans="7:14" x14ac:dyDescent="0.25">
      <c r="G956">
        <v>953</v>
      </c>
      <c r="H956">
        <f t="shared" si="56"/>
        <v>0.95299999999999996</v>
      </c>
      <c r="I956">
        <f>IF(Price!$AB$12&gt;Price!$AB$11,BETAINV(H956,Price!$AB$19,Price!$AB$20,Price!$AB$11,Price!$AB$12),Price!$AB$11)</f>
        <v>5.979762280158754</v>
      </c>
      <c r="J956">
        <f>IF(Yield!$AB$12&gt;Yield!$AB$11,BETAINV(H956,Yield!$AB$19,Yield!$AB$20,Yield!$AB$11,Yield!$AB$12),Yield!$AB$11)</f>
        <v>58.751668220796439</v>
      </c>
      <c r="K956">
        <f>IF(Costs!$AB$12&gt;Costs!$AB$11,BETAINV(H956,Costs!$AB$19,Costs!$AB$20,Costs!$AB$11,Costs!$AB$12),Costs!$AB$11)</f>
        <v>146.37146444742515</v>
      </c>
      <c r="L956">
        <f t="shared" si="57"/>
        <v>204.94954507569517</v>
      </c>
      <c r="M956">
        <f t="shared" si="58"/>
        <v>96.789545075695187</v>
      </c>
      <c r="N956">
        <f t="shared" si="59"/>
        <v>0.95299999999999996</v>
      </c>
    </row>
    <row r="957" spans="7:14" x14ac:dyDescent="0.25">
      <c r="G957">
        <v>954</v>
      </c>
      <c r="H957">
        <f t="shared" si="56"/>
        <v>0.95399999999999996</v>
      </c>
      <c r="I957">
        <f>IF(Price!$AB$12&gt;Price!$AB$11,BETAINV(H957,Price!$AB$19,Price!$AB$20,Price!$AB$11,Price!$AB$12),Price!$AB$11)</f>
        <v>5.982356700600862</v>
      </c>
      <c r="J957">
        <f>IF(Yield!$AB$12&gt;Yield!$AB$11,BETAINV(H957,Yield!$AB$19,Yield!$AB$20,Yield!$AB$11,Yield!$AB$12),Yield!$AB$11)</f>
        <v>58.772276398008522</v>
      </c>
      <c r="K957">
        <f>IF(Costs!$AB$12&gt;Costs!$AB$11,BETAINV(H957,Costs!$AB$19,Costs!$AB$20,Costs!$AB$11,Costs!$AB$12),Costs!$AB$11)</f>
        <v>146.39037608549739</v>
      </c>
      <c r="L957">
        <f t="shared" si="57"/>
        <v>205.20634543369476</v>
      </c>
      <c r="M957">
        <f t="shared" si="58"/>
        <v>97.046345433694754</v>
      </c>
      <c r="N957">
        <f t="shared" si="59"/>
        <v>0.95399999999999996</v>
      </c>
    </row>
    <row r="958" spans="7:14" x14ac:dyDescent="0.25">
      <c r="G958">
        <v>955</v>
      </c>
      <c r="H958">
        <f t="shared" si="56"/>
        <v>0.95499999999999996</v>
      </c>
      <c r="I958">
        <f>IF(Price!$AB$12&gt;Price!$AB$11,BETAINV(H958,Price!$AB$19,Price!$AB$20,Price!$AB$11,Price!$AB$12),Price!$AB$11)</f>
        <v>5.9849791825166259</v>
      </c>
      <c r="J958">
        <f>IF(Yield!$AB$12&gt;Yield!$AB$11,BETAINV(H958,Yield!$AB$19,Yield!$AB$20,Yield!$AB$11,Yield!$AB$12),Yield!$AB$11)</f>
        <v>58.792972337152712</v>
      </c>
      <c r="K958">
        <f>IF(Costs!$AB$12&gt;Costs!$AB$11,BETAINV(H958,Costs!$AB$19,Costs!$AB$20,Costs!$AB$11,Costs!$AB$12),Costs!$AB$11)</f>
        <v>146.40958262863688</v>
      </c>
      <c r="L958">
        <f t="shared" si="57"/>
        <v>205.46513288749793</v>
      </c>
      <c r="M958">
        <f t="shared" si="58"/>
        <v>97.305132887497919</v>
      </c>
      <c r="N958">
        <f t="shared" si="59"/>
        <v>0.95499999999999996</v>
      </c>
    </row>
    <row r="959" spans="7:14" x14ac:dyDescent="0.25">
      <c r="G959">
        <v>956</v>
      </c>
      <c r="H959">
        <f t="shared" si="56"/>
        <v>0.95599999999999996</v>
      </c>
      <c r="I959">
        <f>IF(Price!$AB$12&gt;Price!$AB$11,BETAINV(H959,Price!$AB$19,Price!$AB$20,Price!$AB$11,Price!$AB$12),Price!$AB$11)</f>
        <v>5.9876307404869928</v>
      </c>
      <c r="J959">
        <f>IF(Yield!$AB$12&gt;Yield!$AB$11,BETAINV(H959,Yield!$AB$19,Yield!$AB$20,Yield!$AB$11,Yield!$AB$12),Yield!$AB$11)</f>
        <v>58.813758876467915</v>
      </c>
      <c r="K959">
        <f>IF(Costs!$AB$12&gt;Costs!$AB$11,BETAINV(H959,Costs!$AB$19,Costs!$AB$20,Costs!$AB$11,Costs!$AB$12),Costs!$AB$11)</f>
        <v>146.42909571895592</v>
      </c>
      <c r="L959">
        <f t="shared" si="57"/>
        <v>205.72597489337312</v>
      </c>
      <c r="M959">
        <f t="shared" si="58"/>
        <v>97.565974893373109</v>
      </c>
      <c r="N959">
        <f t="shared" si="59"/>
        <v>0.95599999999999996</v>
      </c>
    </row>
    <row r="960" spans="7:14" x14ac:dyDescent="0.25">
      <c r="G960">
        <v>957</v>
      </c>
      <c r="H960">
        <f t="shared" si="56"/>
        <v>0.95699999999999996</v>
      </c>
      <c r="I960">
        <f>IF(Price!$AB$12&gt;Price!$AB$11,BETAINV(H960,Price!$AB$19,Price!$AB$20,Price!$AB$11,Price!$AB$12),Price!$AB$11)</f>
        <v>5.9903124492003226</v>
      </c>
      <c r="J960">
        <f>IF(Yield!$AB$12&gt;Yield!$AB$11,BETAINV(H960,Yield!$AB$19,Yield!$AB$20,Yield!$AB$11,Yield!$AB$12),Yield!$AB$11)</f>
        <v>58.834639001744172</v>
      </c>
      <c r="K960">
        <f>IF(Costs!$AB$12&gt;Costs!$AB$11,BETAINV(H960,Costs!$AB$19,Costs!$AB$20,Costs!$AB$11,Costs!$AB$12),Costs!$AB$11)</f>
        <v>146.44892773527059</v>
      </c>
      <c r="L960">
        <f t="shared" si="57"/>
        <v>205.98894272108438</v>
      </c>
      <c r="M960">
        <f t="shared" si="58"/>
        <v>97.828942721084402</v>
      </c>
      <c r="N960">
        <f t="shared" si="59"/>
        <v>0.95699999999999996</v>
      </c>
    </row>
    <row r="961" spans="7:14" x14ac:dyDescent="0.25">
      <c r="G961">
        <v>958</v>
      </c>
      <c r="H961">
        <f t="shared" si="56"/>
        <v>0.95799999999999996</v>
      </c>
      <c r="I961">
        <f>IF(Price!$AB$12&gt;Price!$AB$11,BETAINV(H961,Price!$AB$19,Price!$AB$20,Price!$AB$11,Price!$AB$12),Price!$AB$11)</f>
        <v>5.9930254485076961</v>
      </c>
      <c r="J961">
        <f>IF(Yield!$AB$12&gt;Yield!$AB$11,BETAINV(H961,Yield!$AB$19,Yield!$AB$20,Yield!$AB$11,Yield!$AB$12),Yield!$AB$11)</f>
        <v>58.855615857626439</v>
      </c>
      <c r="K961">
        <f>IF(Costs!$AB$12&gt;Costs!$AB$11,BETAINV(H961,Costs!$AB$19,Costs!$AB$20,Costs!$AB$11,Costs!$AB$12),Costs!$AB$11)</f>
        <v>146.46909185814937</v>
      </c>
      <c r="L961">
        <f t="shared" si="57"/>
        <v>206.254111764199</v>
      </c>
      <c r="M961">
        <f t="shared" si="58"/>
        <v>98.094111764199013</v>
      </c>
      <c r="N961">
        <f t="shared" si="59"/>
        <v>0.95799999999999996</v>
      </c>
    </row>
    <row r="962" spans="7:14" x14ac:dyDescent="0.25">
      <c r="G962">
        <v>959</v>
      </c>
      <c r="H962">
        <f t="shared" si="56"/>
        <v>0.95899999999999996</v>
      </c>
      <c r="I962">
        <f>IF(Price!$AB$12&gt;Price!$AB$11,BETAINV(H962,Price!$AB$19,Price!$AB$20,Price!$AB$11,Price!$AB$12),Price!$AB$11)</f>
        <v>5.9957709490349265</v>
      </c>
      <c r="J962">
        <f>IF(Yield!$AB$12&gt;Yield!$AB$11,BETAINV(H962,Yield!$AB$19,Yield!$AB$20,Yield!$AB$11,Yield!$AB$12),Yield!$AB$11)</f>
        <v>58.876692760073396</v>
      </c>
      <c r="K962">
        <f>IF(Costs!$AB$12&gt;Costs!$AB$11,BETAINV(H962,Costs!$AB$19,Costs!$AB$20,Costs!$AB$11,Costs!$AB$12),Costs!$AB$11)</f>
        <v>146.48960214240947</v>
      </c>
      <c r="L962">
        <f t="shared" si="57"/>
        <v>206.52156188369361</v>
      </c>
      <c r="M962">
        <f t="shared" si="58"/>
        <v>98.361561883693597</v>
      </c>
      <c r="N962">
        <f t="shared" si="59"/>
        <v>0.95899999999999996</v>
      </c>
    </row>
    <row r="963" spans="7:14" x14ac:dyDescent="0.25">
      <c r="G963">
        <v>960</v>
      </c>
      <c r="H963">
        <f t="shared" si="56"/>
        <v>0.96</v>
      </c>
      <c r="I963">
        <f>IF(Price!$AB$12&gt;Price!$AB$11,BETAINV(H963,Price!$AB$19,Price!$AB$20,Price!$AB$11,Price!$AB$12),Price!$AB$11)</f>
        <v>5.998550238427744</v>
      </c>
      <c r="J963">
        <f>IF(Yield!$AB$12&gt;Yield!$AB$11,BETAINV(H963,Yield!$AB$19,Yield!$AB$20,Yield!$AB$11,Yield!$AB$12),Yield!$AB$11)</f>
        <v>58.897873210120309</v>
      </c>
      <c r="K963">
        <f>IF(Costs!$AB$12&gt;Costs!$AB$11,BETAINV(H963,Costs!$AB$19,Costs!$AB$20,Costs!$AB$11,Costs!$AB$12),Costs!$AB$11)</f>
        <v>146.51047359811861</v>
      </c>
      <c r="L963">
        <f t="shared" si="57"/>
        <v>206.79137778933563</v>
      </c>
      <c r="M963">
        <f t="shared" si="58"/>
        <v>98.631377789335616</v>
      </c>
      <c r="N963">
        <f t="shared" si="59"/>
        <v>0.96</v>
      </c>
    </row>
    <row r="964" spans="7:14" x14ac:dyDescent="0.25">
      <c r="G964">
        <v>961</v>
      </c>
      <c r="H964">
        <f t="shared" ref="H964:H1002" si="60">G964/1000</f>
        <v>0.96099999999999997</v>
      </c>
      <c r="I964">
        <f>IF(Price!$AB$12&gt;Price!$AB$11,BETAINV(H964,Price!$AB$19,Price!$AB$20,Price!$AB$11,Price!$AB$12),Price!$AB$11)</f>
        <v>6.0013646883193843</v>
      </c>
      <c r="J964">
        <f>IF(Yield!$AB$12&gt;Yield!$AB$11,BETAINV(H964,Yield!$AB$19,Yield!$AB$20,Yield!$AB$11,Yield!$AB$12),Yield!$AB$11)</f>
        <v>58.919160909118638</v>
      </c>
      <c r="K964">
        <f>IF(Costs!$AB$12&gt;Costs!$AB$11,BETAINV(H964,Costs!$AB$19,Costs!$AB$20,Costs!$AB$11,Costs!$AB$12),Costs!$AB$11)</f>
        <v>146.53172228134028</v>
      </c>
      <c r="L964">
        <f t="shared" ref="L964:L1003" si="61">I964*J964-K964</f>
        <v>207.06364946405213</v>
      </c>
      <c r="M964">
        <f t="shared" ref="M964:M1003" si="62">L964-$E$32-$E$35</f>
        <v>98.903649464052151</v>
      </c>
      <c r="N964">
        <f t="shared" ref="N964:N1003" si="63">H964</f>
        <v>0.96099999999999997</v>
      </c>
    </row>
    <row r="965" spans="7:14" x14ac:dyDescent="0.25">
      <c r="G965">
        <v>962</v>
      </c>
      <c r="H965">
        <f t="shared" si="60"/>
        <v>0.96199999999999997</v>
      </c>
      <c r="I965">
        <f>IF(Price!$AB$12&gt;Price!$AB$11,BETAINV(H965,Price!$AB$19,Price!$AB$20,Price!$AB$11,Price!$AB$12),Price!$AB$11)</f>
        <v>6.0042157621249865</v>
      </c>
      <c r="J965">
        <f>IF(Yield!$AB$12&gt;Yield!$AB$11,BETAINV(H965,Yield!$AB$19,Yield!$AB$20,Yield!$AB$11,Yield!$AB$12),Yield!$AB$11)</f>
        <v>58.940559775652588</v>
      </c>
      <c r="K965">
        <f>IF(Costs!$AB$12&gt;Costs!$AB$11,BETAINV(H965,Costs!$AB$19,Costs!$AB$20,Costs!$AB$11,Costs!$AB$12),Costs!$AB$11)</f>
        <v>146.55336539607779</v>
      </c>
      <c r="L965">
        <f t="shared" si="61"/>
        <v>207.33847263736541</v>
      </c>
      <c r="M965">
        <f t="shared" si="62"/>
        <v>99.178472637365431</v>
      </c>
      <c r="N965">
        <f t="shared" si="63"/>
        <v>0.96199999999999997</v>
      </c>
    </row>
    <row r="966" spans="7:14" x14ac:dyDescent="0.25">
      <c r="G966">
        <v>963</v>
      </c>
      <c r="H966">
        <f t="shared" si="60"/>
        <v>0.96299999999999997</v>
      </c>
      <c r="I966">
        <f>IF(Price!$AB$12&gt;Price!$AB$11,BETAINV(H966,Price!$AB$19,Price!$AB$20,Price!$AB$11,Price!$AB$12),Price!$AB$11)</f>
        <v>6.0071050237854582</v>
      </c>
      <c r="J966">
        <f>IF(Yield!$AB$12&gt;Yield!$AB$11,BETAINV(H966,Yield!$AB$19,Yield!$AB$20,Yield!$AB$11,Yield!$AB$12),Yield!$AB$11)</f>
        <v>58.962073964366489</v>
      </c>
      <c r="K966">
        <f>IF(Costs!$AB$12&gt;Costs!$AB$11,BETAINV(H966,Costs!$AB$19,Costs!$AB$20,Costs!$AB$11,Costs!$AB$12),Costs!$AB$11)</f>
        <v>146.57542140913409</v>
      </c>
      <c r="L966">
        <f t="shared" si="61"/>
        <v>207.61594931502162</v>
      </c>
      <c r="M966">
        <f t="shared" si="62"/>
        <v>99.455949315021613</v>
      </c>
      <c r="N966">
        <f t="shared" si="63"/>
        <v>0.96299999999999997</v>
      </c>
    </row>
    <row r="967" spans="7:14" x14ac:dyDescent="0.25">
      <c r="G967">
        <v>964</v>
      </c>
      <c r="H967">
        <f t="shared" si="60"/>
        <v>0.96399999999999997</v>
      </c>
      <c r="I967">
        <f>IF(Price!$AB$12&gt;Price!$AB$11,BETAINV(H967,Price!$AB$19,Price!$AB$20,Price!$AB$11,Price!$AB$12),Price!$AB$11)</f>
        <v>6.0100341476055474</v>
      </c>
      <c r="J967">
        <f>IF(Yield!$AB$12&gt;Yield!$AB$11,BETAINV(H967,Yield!$AB$19,Yield!$AB$20,Yield!$AB$11,Yield!$AB$12),Yield!$AB$11)</f>
        <v>58.983707886976141</v>
      </c>
      <c r="K967">
        <f>IF(Costs!$AB$12&gt;Costs!$AB$11,BETAINV(H967,Costs!$AB$19,Costs!$AB$20,Costs!$AB$11,Costs!$AB$12),Costs!$AB$11)</f>
        <v>146.5979101799218</v>
      </c>
      <c r="L967">
        <f t="shared" si="61"/>
        <v>207.89618837319549</v>
      </c>
      <c r="M967">
        <f t="shared" si="62"/>
        <v>99.736188373195503</v>
      </c>
      <c r="N967">
        <f t="shared" si="63"/>
        <v>0.96399999999999997</v>
      </c>
    </row>
    <row r="968" spans="7:14" x14ac:dyDescent="0.25">
      <c r="G968">
        <v>965</v>
      </c>
      <c r="H968">
        <f t="shared" si="60"/>
        <v>0.96499999999999997</v>
      </c>
      <c r="I968">
        <f>IF(Price!$AB$12&gt;Price!$AB$11,BETAINV(H968,Price!$AB$19,Price!$AB$20,Price!$AB$11,Price!$AB$12),Price!$AB$11)</f>
        <v>6.0130049293575576</v>
      </c>
      <c r="J968">
        <f>IF(Yield!$AB$12&gt;Yield!$AB$11,BETAINV(H968,Yield!$AB$19,Yield!$AB$20,Yield!$AB$11,Yield!$AB$12),Yield!$AB$11)</f>
        <v>59.005466235785462</v>
      </c>
      <c r="K968">
        <f>IF(Costs!$AB$12&gt;Costs!$AB$11,BETAINV(H968,Costs!$AB$19,Costs!$AB$20,Costs!$AB$11,Costs!$AB$12),Costs!$AB$11)</f>
        <v>146.62085310764499</v>
      </c>
      <c r="L968">
        <f t="shared" si="61"/>
        <v>208.1793062271739</v>
      </c>
      <c r="M968">
        <f t="shared" si="62"/>
        <v>100.01930622717391</v>
      </c>
      <c r="N968">
        <f t="shared" si="63"/>
        <v>0.96499999999999997</v>
      </c>
    </row>
    <row r="969" spans="7:14" x14ac:dyDescent="0.25">
      <c r="G969">
        <v>966</v>
      </c>
      <c r="H969">
        <f t="shared" si="60"/>
        <v>0.96599999999999997</v>
      </c>
      <c r="I969">
        <f>IF(Price!$AB$12&gt;Price!$AB$11,BETAINV(H969,Price!$AB$19,Price!$AB$20,Price!$AB$11,Price!$AB$12),Price!$AB$11)</f>
        <v>6.0160192988547525</v>
      </c>
      <c r="J969">
        <f>IF(Yield!$AB$12&gt;Yield!$AB$11,BETAINV(H969,Yield!$AB$19,Yield!$AB$20,Yield!$AB$11,Yield!$AB$12),Yield!$AB$11)</f>
        <v>59.027354010087343</v>
      </c>
      <c r="K969">
        <f>IF(Costs!$AB$12&gt;Costs!$AB$11,BETAINV(H969,Costs!$AB$19,Costs!$AB$20,Costs!$AB$11,Costs!$AB$12),Costs!$AB$11)</f>
        <v>146.64427329874724</v>
      </c>
      <c r="L969">
        <f t="shared" si="61"/>
        <v>208.4654275862697</v>
      </c>
      <c r="M969">
        <f t="shared" si="62"/>
        <v>100.30542758626969</v>
      </c>
      <c r="N969">
        <f t="shared" si="63"/>
        <v>0.96599999999999997</v>
      </c>
    </row>
    <row r="970" spans="7:14" x14ac:dyDescent="0.25">
      <c r="G970">
        <v>967</v>
      </c>
      <c r="H970">
        <f t="shared" si="60"/>
        <v>0.96699999999999997</v>
      </c>
      <c r="I970">
        <f>IF(Price!$AB$12&gt;Price!$AB$11,BETAINV(H970,Price!$AB$19,Price!$AB$20,Price!$AB$11,Price!$AB$12),Price!$AB$11)</f>
        <v>6.0190793342384286</v>
      </c>
      <c r="J970">
        <f>IF(Yield!$AB$12&gt;Yield!$AB$11,BETAINV(H970,Yield!$AB$19,Yield!$AB$20,Yield!$AB$11,Yield!$AB$12),Yield!$AB$11)</f>
        <v>59.049376545897999</v>
      </c>
      <c r="K970">
        <f>IF(Costs!$AB$12&gt;Costs!$AB$11,BETAINV(H970,Costs!$AB$19,Costs!$AB$20,Costs!$AB$11,Costs!$AB$12),Costs!$AB$11)</f>
        <v>146.66819575810388</v>
      </c>
      <c r="L970">
        <f t="shared" si="61"/>
        <v>208.75468630897416</v>
      </c>
      <c r="M970">
        <f t="shared" si="62"/>
        <v>100.59468630897415</v>
      </c>
      <c r="N970">
        <f t="shared" si="63"/>
        <v>0.96699999999999997</v>
      </c>
    </row>
    <row r="971" spans="7:14" x14ac:dyDescent="0.25">
      <c r="G971">
        <v>968</v>
      </c>
      <c r="H971">
        <f t="shared" si="60"/>
        <v>0.96799999999999997</v>
      </c>
      <c r="I971">
        <f>IF(Price!$AB$12&gt;Price!$AB$11,BETAINV(H971,Price!$AB$19,Price!$AB$20,Price!$AB$11,Price!$AB$12),Price!$AB$11)</f>
        <v>6.0221872782718391</v>
      </c>
      <c r="J971">
        <f>IF(Yield!$AB$12&gt;Yield!$AB$11,BETAINV(H971,Yield!$AB$19,Yield!$AB$20,Yield!$AB$11,Yield!$AB$12),Yield!$AB$11)</f>
        <v>59.071539549559589</v>
      </c>
      <c r="K971">
        <f>IF(Costs!$AB$12&gt;Costs!$AB$11,BETAINV(H971,Costs!$AB$19,Costs!$AB$20,Costs!$AB$11,Costs!$AB$12),Costs!$AB$11)</f>
        <v>146.69264760815818</v>
      </c>
      <c r="L971">
        <f t="shared" si="61"/>
        <v>209.04722637513137</v>
      </c>
      <c r="M971">
        <f t="shared" si="62"/>
        <v>100.88722637513139</v>
      </c>
      <c r="N971">
        <f t="shared" si="63"/>
        <v>0.96799999999999997</v>
      </c>
    </row>
    <row r="972" spans="7:14" x14ac:dyDescent="0.25">
      <c r="G972">
        <v>969</v>
      </c>
      <c r="H972">
        <f t="shared" si="60"/>
        <v>0.96899999999999997</v>
      </c>
      <c r="I972">
        <f>IF(Price!$AB$12&gt;Price!$AB$11,BETAINV(H972,Price!$AB$19,Price!$AB$20,Price!$AB$11,Price!$AB$12),Price!$AB$11)</f>
        <v>6.0253455569951804</v>
      </c>
      <c r="J972">
        <f>IF(Yield!$AB$12&gt;Yield!$AB$11,BETAINV(H972,Yield!$AB$19,Yield!$AB$20,Yield!$AB$11,Yield!$AB$12),Yield!$AB$11)</f>
        <v>59.093849135851578</v>
      </c>
      <c r="K972">
        <f>IF(Costs!$AB$12&gt;Costs!$AB$11,BETAINV(H972,Costs!$AB$19,Costs!$AB$20,Costs!$AB$11,Costs!$AB$12),Costs!$AB$11)</f>
        <v>146.71765834110124</v>
      </c>
      <c r="L972">
        <f t="shared" si="61"/>
        <v>209.34320299534556</v>
      </c>
      <c r="M972">
        <f t="shared" si="62"/>
        <v>101.18320299534555</v>
      </c>
      <c r="N972">
        <f t="shared" si="63"/>
        <v>0.96899999999999997</v>
      </c>
    </row>
    <row r="973" spans="7:14" x14ac:dyDescent="0.25">
      <c r="G973">
        <v>970</v>
      </c>
      <c r="H973">
        <f t="shared" si="60"/>
        <v>0.97</v>
      </c>
      <c r="I973">
        <f>IF(Price!$AB$12&gt;Price!$AB$11,BETAINV(H973,Price!$AB$19,Price!$AB$20,Price!$AB$11,Price!$AB$12),Price!$AB$11)</f>
        <v>6.0285568011719377</v>
      </c>
      <c r="J973">
        <f>IF(Yield!$AB$12&gt;Yield!$AB$11,BETAINV(H973,Yield!$AB$19,Yield!$AB$20,Yield!$AB$11,Yield!$AB$12),Yield!$AB$11)</f>
        <v>59.116311871381022</v>
      </c>
      <c r="K973">
        <f>IF(Costs!$AB$12&gt;Costs!$AB$11,BETAINV(H973,Costs!$AB$19,Costs!$AB$20,Costs!$AB$11,Costs!$AB$12),Costs!$AB$11)</f>
        <v>146.74326011032198</v>
      </c>
      <c r="L973">
        <f t="shared" si="61"/>
        <v>209.64278388209343</v>
      </c>
      <c r="M973">
        <f t="shared" si="62"/>
        <v>101.48278388209344</v>
      </c>
      <c r="N973">
        <f t="shared" si="63"/>
        <v>0.97</v>
      </c>
    </row>
    <row r="974" spans="7:14" x14ac:dyDescent="0.25">
      <c r="G974">
        <v>971</v>
      </c>
      <c r="H974">
        <f t="shared" si="60"/>
        <v>0.97099999999999997</v>
      </c>
      <c r="I974">
        <f>IF(Price!$AB$12&gt;Price!$AB$11,BETAINV(H974,Price!$AB$19,Price!$AB$20,Price!$AB$11,Price!$AB$12),Price!$AB$11)</f>
        <v>6.0318238710524934</v>
      </c>
      <c r="J974">
        <f>IF(Yield!$AB$12&gt;Yield!$AB$11,BETAINV(H974,Yield!$AB$19,Yield!$AB$20,Yield!$AB$11,Yield!$AB$12),Yield!$AB$11)</f>
        <v>59.13893482418419</v>
      </c>
      <c r="K974">
        <f>IF(Costs!$AB$12&gt;Costs!$AB$11,BETAINV(H974,Costs!$AB$19,Costs!$AB$20,Costs!$AB$11,Costs!$AB$12),Costs!$AB$11)</f>
        <v>146.76948806877965</v>
      </c>
      <c r="L974">
        <f t="shared" si="61"/>
        <v>209.94615071235216</v>
      </c>
      <c r="M974">
        <f t="shared" si="62"/>
        <v>101.78615071235215</v>
      </c>
      <c r="N974">
        <f t="shared" si="63"/>
        <v>0.97099999999999997</v>
      </c>
    </row>
    <row r="975" spans="7:14" x14ac:dyDescent="0.25">
      <c r="G975">
        <v>972</v>
      </c>
      <c r="H975">
        <f t="shared" si="60"/>
        <v>0.97199999999999998</v>
      </c>
      <c r="I975">
        <f>IF(Price!$AB$12&gt;Price!$AB$11,BETAINV(H975,Price!$AB$19,Price!$AB$20,Price!$AB$11,Price!$AB$12),Price!$AB$11)</f>
        <v>6.0351498851018022</v>
      </c>
      <c r="J975">
        <f>IF(Yield!$AB$12&gt;Yield!$AB$11,BETAINV(H975,Yield!$AB$19,Yield!$AB$20,Yield!$AB$11,Yield!$AB$12),Yield!$AB$11)</f>
        <v>59.161725620674254</v>
      </c>
      <c r="K975">
        <f>IF(Costs!$AB$12&gt;Costs!$AB$11,BETAINV(H975,Costs!$AB$19,Costs!$AB$20,Costs!$AB$11,Costs!$AB$12),Costs!$AB$11)</f>
        <v>146.79638076375983</v>
      </c>
      <c r="L975">
        <f t="shared" si="61"/>
        <v>210.25350081827673</v>
      </c>
      <c r="M975">
        <f t="shared" si="62"/>
        <v>102.09350081827672</v>
      </c>
      <c r="N975">
        <f t="shared" si="63"/>
        <v>0.97199999999999998</v>
      </c>
    </row>
    <row r="976" spans="7:14" x14ac:dyDescent="0.25">
      <c r="G976">
        <v>973</v>
      </c>
      <c r="H976">
        <f t="shared" si="60"/>
        <v>0.97299999999999998</v>
      </c>
      <c r="I976">
        <f>IF(Price!$AB$12&gt;Price!$AB$11,BETAINV(H976,Price!$AB$19,Price!$AB$20,Price!$AB$11,Price!$AB$12),Price!$AB$11)</f>
        <v>6.0385382534919581</v>
      </c>
      <c r="J976">
        <f>IF(Yield!$AB$12&gt;Yield!$AB$11,BETAINV(H976,Yield!$AB$19,Yield!$AB$20,Yield!$AB$11,Yield!$AB$12),Yield!$AB$11)</f>
        <v>59.184692511325466</v>
      </c>
      <c r="K976">
        <f>IF(Costs!$AB$12&gt;Costs!$AB$11,BETAINV(H976,Costs!$AB$19,Costs!$AB$20,Costs!$AB$11,Costs!$AB$12),Costs!$AB$11)</f>
        <v>146.82398059979789</v>
      </c>
      <c r="L976">
        <f t="shared" si="61"/>
        <v>210.56504915099993</v>
      </c>
      <c r="M976">
        <f t="shared" si="62"/>
        <v>102.40504915099991</v>
      </c>
      <c r="N976">
        <f t="shared" si="63"/>
        <v>0.97299999999999998</v>
      </c>
    </row>
    <row r="977" spans="7:14" x14ac:dyDescent="0.25">
      <c r="G977">
        <v>974</v>
      </c>
      <c r="H977">
        <f t="shared" si="60"/>
        <v>0.97399999999999998</v>
      </c>
      <c r="I977">
        <f>IF(Price!$AB$12&gt;Price!$AB$11,BETAINV(H977,Price!$AB$19,Price!$AB$20,Price!$AB$11,Price!$AB$12),Price!$AB$11)</f>
        <v>6.0419927173584762</v>
      </c>
      <c r="J977">
        <f>IF(Yield!$AB$12&gt;Yield!$AB$11,BETAINV(H977,Yield!$AB$19,Yield!$AB$20,Yield!$AB$11,Yield!$AB$12),Yield!$AB$11)</f>
        <v>59.207844446808998</v>
      </c>
      <c r="K977">
        <f>IF(Costs!$AB$12&gt;Costs!$AB$11,BETAINV(H977,Costs!$AB$19,Costs!$AB$20,Costs!$AB$11,Costs!$AB$12),Costs!$AB$11)</f>
        <v>146.85233438455137</v>
      </c>
      <c r="L977">
        <f t="shared" si="61"/>
        <v>210.88103057356207</v>
      </c>
      <c r="M977">
        <f t="shared" si="62"/>
        <v>102.72103057356209</v>
      </c>
      <c r="N977">
        <f t="shared" si="63"/>
        <v>0.97399999999999998</v>
      </c>
    </row>
    <row r="978" spans="7:14" x14ac:dyDescent="0.25">
      <c r="G978">
        <v>975</v>
      </c>
      <c r="H978">
        <f t="shared" si="60"/>
        <v>0.97499999999999998</v>
      </c>
      <c r="I978">
        <f>IF(Price!$AB$12&gt;Price!$AB$11,BETAINV(H978,Price!$AB$19,Price!$AB$20,Price!$AB$11,Price!$AB$12),Price!$AB$11)</f>
        <v>6.0455173950755192</v>
      </c>
      <c r="J978">
        <f>IF(Yield!$AB$12&gt;Yield!$AB$11,BETAINV(H978,Yield!$AB$19,Yield!$AB$20,Yield!$AB$11,Yield!$AB$12),Yield!$AB$11)</f>
        <v>59.231191166711533</v>
      </c>
      <c r="K978">
        <f>IF(Costs!$AB$12&gt;Costs!$AB$11,BETAINV(H978,Costs!$AB$19,Costs!$AB$20,Costs!$AB$11,Costs!$AB$12),Costs!$AB$11)</f>
        <v>146.88149397631267</v>
      </c>
      <c r="L978">
        <f t="shared" si="61"/>
        <v>211.20170255308531</v>
      </c>
      <c r="M978">
        <f t="shared" si="62"/>
        <v>103.04170255308533</v>
      </c>
      <c r="N978">
        <f t="shared" si="63"/>
        <v>0.97499999999999998</v>
      </c>
    </row>
    <row r="979" spans="7:14" x14ac:dyDescent="0.25">
      <c r="G979">
        <v>976</v>
      </c>
      <c r="H979">
        <f t="shared" si="60"/>
        <v>0.97599999999999998</v>
      </c>
      <c r="I979">
        <f>IF(Price!$AB$12&gt;Price!$AB$11,BETAINV(H979,Price!$AB$19,Price!$AB$20,Price!$AB$11,Price!$AB$12),Price!$AB$11)</f>
        <v>6.0491168371407511</v>
      </c>
      <c r="J979">
        <f>IF(Yield!$AB$12&gt;Yield!$AB$11,BETAINV(H979,Yield!$AB$19,Yield!$AB$20,Yield!$AB$11,Yield!$AB$12),Yield!$AB$11)</f>
        <v>59.254743303505656</v>
      </c>
      <c r="K979">
        <f>IF(Costs!$AB$12&gt;Costs!$AB$11,BETAINV(H979,Costs!$AB$19,Costs!$AB$20,Costs!$AB$11,Costs!$AB$12),Costs!$AB$11)</f>
        <v>146.91151705699835</v>
      </c>
      <c r="L979">
        <f t="shared" si="61"/>
        <v>211.52734834069091</v>
      </c>
      <c r="M979">
        <f t="shared" si="62"/>
        <v>103.36734834069092</v>
      </c>
      <c r="N979">
        <f t="shared" si="63"/>
        <v>0.97599999999999998</v>
      </c>
    </row>
    <row r="980" spans="7:14" x14ac:dyDescent="0.25">
      <c r="G980">
        <v>977</v>
      </c>
      <c r="H980">
        <f t="shared" si="60"/>
        <v>0.97699999999999998</v>
      </c>
      <c r="I980">
        <f>IF(Price!$AB$12&gt;Price!$AB$11,BETAINV(H980,Price!$AB$19,Price!$AB$20,Price!$AB$11,Price!$AB$12),Price!$AB$11)</f>
        <v>6.0527960917035006</v>
      </c>
      <c r="J980">
        <f>IF(Yield!$AB$12&gt;Yield!$AB$11,BETAINV(H980,Yield!$AB$19,Yield!$AB$20,Yield!$AB$11,Yield!$AB$12),Yield!$AB$11)</f>
        <v>59.278512505142949</v>
      </c>
      <c r="K980">
        <f>IF(Costs!$AB$12&gt;Costs!$AB$11,BETAINV(H980,Costs!$AB$19,Costs!$AB$20,Costs!$AB$11,Costs!$AB$12),Costs!$AB$11)</f>
        <v>146.94246806129061</v>
      </c>
      <c r="L980">
        <f t="shared" si="61"/>
        <v>211.85828075183574</v>
      </c>
      <c r="M980">
        <f t="shared" si="62"/>
        <v>103.69828075183575</v>
      </c>
      <c r="N980">
        <f t="shared" si="63"/>
        <v>0.97699999999999998</v>
      </c>
    </row>
    <row r="981" spans="7:14" x14ac:dyDescent="0.25">
      <c r="G981">
        <v>978</v>
      </c>
      <c r="H981">
        <f t="shared" si="60"/>
        <v>0.97799999999999998</v>
      </c>
      <c r="I981">
        <f>IF(Price!$AB$12&gt;Price!$AB$11,BETAINV(H981,Price!$AB$19,Price!$AB$20,Price!$AB$11,Price!$AB$12),Price!$AB$11)</f>
        <v>6.0565607833613591</v>
      </c>
      <c r="J981">
        <f>IF(Yield!$AB$12&gt;Yield!$AB$11,BETAINV(H981,Yield!$AB$19,Yield!$AB$20,Yield!$AB$11,Yield!$AB$12),Yield!$AB$11)</f>
        <v>59.302511580565813</v>
      </c>
      <c r="K981">
        <f>IF(Costs!$AB$12&gt;Costs!$AB$11,BETAINV(H981,Costs!$AB$19,Costs!$AB$20,Costs!$AB$11,Costs!$AB$12),Costs!$AB$11)</f>
        <v>146.97441930179923</v>
      </c>
      <c r="L981">
        <f t="shared" si="61"/>
        <v>212.19484669188853</v>
      </c>
      <c r="M981">
        <f t="shared" si="62"/>
        <v>104.03484669188852</v>
      </c>
      <c r="N981">
        <f t="shared" si="63"/>
        <v>0.97799999999999998</v>
      </c>
    </row>
    <row r="982" spans="7:14" x14ac:dyDescent="0.25">
      <c r="G982">
        <v>979</v>
      </c>
      <c r="H982">
        <f t="shared" si="60"/>
        <v>0.97899999999999998</v>
      </c>
      <c r="I982">
        <f>IF(Price!$AB$12&gt;Price!$AB$11,BETAINV(H982,Price!$AB$19,Price!$AB$20,Price!$AB$11,Price!$AB$12),Price!$AB$11)</f>
        <v>6.06041720864906</v>
      </c>
      <c r="J982">
        <f>IF(Yield!$AB$12&gt;Yield!$AB$11,BETAINV(H982,Yield!$AB$19,Yield!$AB$20,Yield!$AB$11,Yield!$AB$12),Yield!$AB$11)</f>
        <v>59.326754673667331</v>
      </c>
      <c r="K982">
        <f>IF(Costs!$AB$12&gt;Costs!$AB$11,BETAINV(H982,Costs!$AB$19,Costs!$AB$20,Costs!$AB$11,Costs!$AB$12),Costs!$AB$11)</f>
        <v>147.00745234261368</v>
      </c>
      <c r="L982">
        <f t="shared" si="61"/>
        <v>212.53743261498087</v>
      </c>
      <c r="M982">
        <f t="shared" si="62"/>
        <v>104.37743261498089</v>
      </c>
      <c r="N982">
        <f t="shared" si="63"/>
        <v>0.97899999999999998</v>
      </c>
    </row>
    <row r="983" spans="7:14" x14ac:dyDescent="0.25">
      <c r="G983">
        <v>980</v>
      </c>
      <c r="H983">
        <f t="shared" si="60"/>
        <v>0.98</v>
      </c>
      <c r="I983">
        <f>IF(Price!$AB$12&gt;Price!$AB$11,BETAINV(H983,Price!$AB$19,Price!$AB$20,Price!$AB$11,Price!$AB$12),Price!$AB$11)</f>
        <v>6.0643724527357303</v>
      </c>
      <c r="J983">
        <f>IF(Yield!$AB$12&gt;Yield!$AB$11,BETAINV(H983,Yield!$AB$19,Yield!$AB$20,Yield!$AB$11,Yield!$AB$12),Yield!$AB$11)</f>
        <v>59.351257472892122</v>
      </c>
      <c r="K983">
        <f>IF(Costs!$AB$12&gt;Costs!$AB$11,BETAINV(H983,Costs!$AB$19,Costs!$AB$20,Costs!$AB$11,Costs!$AB$12),Costs!$AB$11)</f>
        <v>147.04165969083701</v>
      </c>
      <c r="L983">
        <f t="shared" si="61"/>
        <v>212.88647116299566</v>
      </c>
      <c r="M983">
        <f t="shared" si="62"/>
        <v>104.72647116299568</v>
      </c>
      <c r="N983">
        <f t="shared" si="63"/>
        <v>0.98</v>
      </c>
    </row>
    <row r="984" spans="7:14" x14ac:dyDescent="0.25">
      <c r="G984">
        <v>981</v>
      </c>
      <c r="H984">
        <f t="shared" si="60"/>
        <v>0.98099999999999998</v>
      </c>
      <c r="I984">
        <f>IF(Price!$AB$12&gt;Price!$AB$11,BETAINV(H984,Price!$AB$19,Price!$AB$20,Price!$AB$11,Price!$AB$12),Price!$AB$11)</f>
        <v>6.0684345333607199</v>
      </c>
      <c r="J984">
        <f>IF(Yield!$AB$12&gt;Yield!$AB$11,BETAINV(H984,Yield!$AB$19,Yield!$AB$20,Yield!$AB$11,Yield!$AB$12),Yield!$AB$11)</f>
        <v>59.376037465944307</v>
      </c>
      <c r="K984">
        <f>IF(Costs!$AB$12&gt;Costs!$AB$11,BETAINV(H984,Costs!$AB$19,Costs!$AB$20,Costs!$AB$11,Costs!$AB$12),Costs!$AB$11)</f>
        <v>147.07714689974839</v>
      </c>
      <c r="L984">
        <f t="shared" si="61"/>
        <v>213.24244931270798</v>
      </c>
      <c r="M984">
        <f t="shared" si="62"/>
        <v>105.08244931270799</v>
      </c>
      <c r="N984">
        <f t="shared" si="63"/>
        <v>0.98099999999999998</v>
      </c>
    </row>
    <row r="985" spans="7:14" x14ac:dyDescent="0.25">
      <c r="G985">
        <v>982</v>
      </c>
      <c r="H985">
        <f t="shared" si="60"/>
        <v>0.98199999999999998</v>
      </c>
      <c r="I985">
        <f>IF(Price!$AB$12&gt;Price!$AB$11,BETAINV(H985,Price!$AB$19,Price!$AB$20,Price!$AB$11,Price!$AB$12),Price!$AB$11)</f>
        <v>6.0726125801684665</v>
      </c>
      <c r="J985">
        <f>IF(Yield!$AB$12&gt;Yield!$AB$11,BETAINV(H985,Yield!$AB$19,Yield!$AB$20,Yield!$AB$11,Yield!$AB$12),Yield!$AB$11)</f>
        <v>59.401114252219571</v>
      </c>
      <c r="K985">
        <f>IF(Costs!$AB$12&gt;Costs!$AB$11,BETAINV(H985,Costs!$AB$19,Costs!$AB$20,Costs!$AB$11,Costs!$AB$12),Costs!$AB$11)</f>
        <v>147.11403521135929</v>
      </c>
      <c r="L985">
        <f t="shared" si="61"/>
        <v>213.60591847269365</v>
      </c>
      <c r="M985">
        <f t="shared" si="62"/>
        <v>105.44591847269363</v>
      </c>
      <c r="N985">
        <f t="shared" si="63"/>
        <v>0.98199999999999998</v>
      </c>
    </row>
    <row r="986" spans="7:14" x14ac:dyDescent="0.25">
      <c r="G986">
        <v>983</v>
      </c>
      <c r="H986">
        <f t="shared" si="60"/>
        <v>0.98299999999999998</v>
      </c>
      <c r="I986">
        <f>IF(Price!$AB$12&gt;Price!$AB$11,BETAINV(H986,Price!$AB$19,Price!$AB$20,Price!$AB$11,Price!$AB$12),Price!$AB$11)</f>
        <v>6.0769170606493557</v>
      </c>
      <c r="J986">
        <f>IF(Yield!$AB$12&gt;Yield!$AB$11,BETAINV(H986,Yield!$AB$19,Yield!$AB$20,Yield!$AB$11,Yield!$AB$12),Yield!$AB$11)</f>
        <v>59.426509930014269</v>
      </c>
      <c r="K986">
        <f>IF(Costs!$AB$12&gt;Costs!$AB$11,BETAINV(H986,Costs!$AB$19,Costs!$AB$20,Costs!$AB$11,Costs!$AB$12),Costs!$AB$11)</f>
        <v>147.15246491532955</v>
      </c>
      <c r="L986">
        <f t="shared" si="61"/>
        <v>213.97750713322253</v>
      </c>
      <c r="M986">
        <f t="shared" si="62"/>
        <v>105.81750713322255</v>
      </c>
      <c r="N986">
        <f t="shared" si="63"/>
        <v>0.98299999999999998</v>
      </c>
    </row>
    <row r="987" spans="7:14" x14ac:dyDescent="0.25">
      <c r="G987">
        <v>984</v>
      </c>
      <c r="H987">
        <f t="shared" si="60"/>
        <v>0.98399999999999999</v>
      </c>
      <c r="I987">
        <f>IF(Price!$AB$12&gt;Price!$AB$11,BETAINV(H987,Price!$AB$19,Price!$AB$20,Price!$AB$11,Price!$AB$12),Price!$AB$11)</f>
        <v>6.0813600683290385</v>
      </c>
      <c r="J987">
        <f>IF(Yield!$AB$12&gt;Yield!$AB$11,BETAINV(H987,Yield!$AB$19,Yield!$AB$20,Yield!$AB$11,Yield!$AB$12),Yield!$AB$11)</f>
        <v>59.452249581916561</v>
      </c>
      <c r="K987">
        <f>IF(Costs!$AB$12&gt;Costs!$AB$11,BETAINV(H987,Costs!$AB$19,Costs!$AB$20,Costs!$AB$11,Costs!$AB$12),Costs!$AB$11)</f>
        <v>147.192599673481</v>
      </c>
      <c r="L987">
        <f t="shared" si="61"/>
        <v>214.35793690631814</v>
      </c>
      <c r="M987">
        <f t="shared" si="62"/>
        <v>106.19793690631816</v>
      </c>
      <c r="N987">
        <f t="shared" si="63"/>
        <v>0.98399999999999999</v>
      </c>
    </row>
    <row r="988" spans="7:14" x14ac:dyDescent="0.25">
      <c r="G988">
        <v>985</v>
      </c>
      <c r="H988">
        <f t="shared" si="60"/>
        <v>0.98499999999999999</v>
      </c>
      <c r="I988">
        <f>IF(Price!$AB$12&gt;Price!$AB$11,BETAINV(H988,Price!$AB$19,Price!$AB$20,Price!$AB$11,Price!$AB$12),Price!$AB$11)</f>
        <v>6.0859556954363043</v>
      </c>
      <c r="J988">
        <f>IF(Yield!$AB$12&gt;Yield!$AB$11,BETAINV(H988,Yield!$AB$19,Yield!$AB$20,Yield!$AB$11,Yield!$AB$12),Yield!$AB$11)</f>
        <v>59.478361891055563</v>
      </c>
      <c r="K988">
        <f>IF(Costs!$AB$12&gt;Costs!$AB$11,BETAINV(H988,Costs!$AB$19,Costs!$AB$20,Costs!$AB$11,Costs!$AB$12),Costs!$AB$11)</f>
        <v>147.23463216748658</v>
      </c>
      <c r="L988">
        <f t="shared" si="61"/>
        <v>214.74804313860469</v>
      </c>
      <c r="M988">
        <f t="shared" si="62"/>
        <v>106.5880431386047</v>
      </c>
      <c r="N988">
        <f t="shared" si="63"/>
        <v>0.98499999999999999</v>
      </c>
    </row>
    <row r="989" spans="7:14" x14ac:dyDescent="0.25">
      <c r="G989">
        <v>986</v>
      </c>
      <c r="H989">
        <f t="shared" si="60"/>
        <v>0.98599999999999999</v>
      </c>
      <c r="I989">
        <f>IF(Price!$AB$12&gt;Price!$AB$11,BETAINV(H989,Price!$AB$19,Price!$AB$20,Price!$AB$11,Price!$AB$12),Price!$AB$11)</f>
        <v>6.0907205222822567</v>
      </c>
      <c r="J989">
        <f>IF(Yield!$AB$12&gt;Yield!$AB$11,BETAINV(H989,Yield!$AB$19,Yield!$AB$20,Yield!$AB$11,Yield!$AB$12),Yield!$AB$11)</f>
        <v>59.504879934703901</v>
      </c>
      <c r="K989">
        <f>IF(Costs!$AB$12&gt;Costs!$AB$11,BETAINV(H989,Costs!$AB$19,Costs!$AB$20,Costs!$AB$11,Costs!$AB$12),Costs!$AB$11)</f>
        <v>147.27879159344783</v>
      </c>
      <c r="L989">
        <f t="shared" si="61"/>
        <v>215.14880180079487</v>
      </c>
      <c r="M989">
        <f t="shared" si="62"/>
        <v>106.98880180079489</v>
      </c>
      <c r="N989">
        <f t="shared" si="63"/>
        <v>0.98599999999999999</v>
      </c>
    </row>
    <row r="990" spans="7:14" x14ac:dyDescent="0.25">
      <c r="G990">
        <v>987</v>
      </c>
      <c r="H990">
        <f t="shared" si="60"/>
        <v>0.98699999999999999</v>
      </c>
      <c r="I990">
        <f>IF(Price!$AB$12&gt;Price!$AB$11,BETAINV(H990,Price!$AB$19,Price!$AB$20,Price!$AB$11,Price!$AB$12),Price!$AB$11)</f>
        <v>6.0956742711532197</v>
      </c>
      <c r="J990">
        <f>IF(Yield!$AB$12&gt;Yield!$AB$11,BETAINV(H990,Yield!$AB$19,Yield!$AB$20,Yield!$AB$11,Yield!$AB$12),Yield!$AB$11)</f>
        <v>59.531842222820778</v>
      </c>
      <c r="K990">
        <f>IF(Costs!$AB$12&gt;Costs!$AB$11,BETAINV(H990,Costs!$AB$19,Costs!$AB$20,Costs!$AB$11,Costs!$AB$12),Costs!$AB$11)</f>
        <v>147.32535378839006</v>
      </c>
      <c r="L990">
        <f t="shared" si="61"/>
        <v>215.56136516361144</v>
      </c>
      <c r="M990">
        <f t="shared" si="62"/>
        <v>107.40136516361146</v>
      </c>
      <c r="N990">
        <f t="shared" si="63"/>
        <v>0.98699999999999999</v>
      </c>
    </row>
    <row r="991" spans="7:14" x14ac:dyDescent="0.25">
      <c r="G991">
        <v>988</v>
      </c>
      <c r="H991">
        <f t="shared" si="60"/>
        <v>0.98799999999999999</v>
      </c>
      <c r="I991">
        <f>IF(Price!$AB$12&gt;Price!$AB$11,BETAINV(H991,Price!$AB$19,Price!$AB$20,Price!$AB$11,Price!$AB$12),Price!$AB$11)</f>
        <v>6.1008406974427238</v>
      </c>
      <c r="J991">
        <f>IF(Yield!$AB$12&gt;Yield!$AB$11,BETAINV(H991,Yield!$AB$19,Yield!$AB$20,Yield!$AB$11,Yield!$AB$12),Yield!$AB$11)</f>
        <v>59.559294082184721</v>
      </c>
      <c r="K991">
        <f>IF(Costs!$AB$12&gt;Costs!$AB$11,BETAINV(H991,Costs!$AB$19,Costs!$AB$20,Costs!$AB$11,Costs!$AB$12),Costs!$AB$11)</f>
        <v>147.37465519669999</v>
      </c>
      <c r="L991">
        <f t="shared" si="61"/>
        <v>215.98711005085212</v>
      </c>
      <c r="M991">
        <f t="shared" si="62"/>
        <v>107.82711005085214</v>
      </c>
      <c r="N991">
        <f t="shared" si="63"/>
        <v>0.98799999999999999</v>
      </c>
    </row>
    <row r="992" spans="7:14" x14ac:dyDescent="0.25">
      <c r="G992">
        <v>989</v>
      </c>
      <c r="H992">
        <f t="shared" si="60"/>
        <v>0.98899999999999999</v>
      </c>
      <c r="I992">
        <f>IF(Price!$AB$12&gt;Price!$AB$11,BETAINV(H992,Price!$AB$19,Price!$AB$20,Price!$AB$11,Price!$AB$12),Price!$AB$11)</f>
        <v>6.1062488319357948</v>
      </c>
      <c r="J992">
        <f>IF(Yield!$AB$12&gt;Yield!$AB$11,BETAINV(H992,Yield!$AB$19,Yield!$AB$20,Yield!$AB$11,Yield!$AB$12),Yield!$AB$11)</f>
        <v>59.587289540190582</v>
      </c>
      <c r="K992">
        <f>IF(Costs!$AB$12&gt;Costs!$AB$11,BETAINV(H992,Costs!$AB$19,Costs!$AB$20,Costs!$AB$11,Costs!$AB$12),Costs!$AB$11)</f>
        <v>147.42711259198549</v>
      </c>
      <c r="L992">
        <f t="shared" si="61"/>
        <v>216.42770456102326</v>
      </c>
      <c r="M992">
        <f t="shared" si="62"/>
        <v>108.26770456102328</v>
      </c>
      <c r="N992">
        <f t="shared" si="63"/>
        <v>0.98899999999999999</v>
      </c>
    </row>
    <row r="993" spans="7:14" x14ac:dyDescent="0.25">
      <c r="G993">
        <v>990</v>
      </c>
      <c r="H993">
        <f t="shared" si="60"/>
        <v>0.99</v>
      </c>
      <c r="I993">
        <f>IF(Price!$AB$12&gt;Price!$AB$11,BETAINV(H993,Price!$AB$19,Price!$AB$20,Price!$AB$11,Price!$AB$12),Price!$AB$11)</f>
        <v>6.1119347587668891</v>
      </c>
      <c r="J993">
        <f>IF(Yield!$AB$12&gt;Yield!$AB$11,BETAINV(H993,Yield!$AB$19,Yield!$AB$20,Yield!$AB$11,Yield!$AB$12),Yield!$AB$11)</f>
        <v>59.615893951780556</v>
      </c>
      <c r="K993">
        <f>IF(Costs!$AB$12&gt;Costs!$AB$11,BETAINV(H993,Costs!$AB$19,Costs!$AB$20,Costs!$AB$11,Costs!$AB$12),Costs!$AB$11)</f>
        <v>147.48325169834669</v>
      </c>
      <c r="L993">
        <f t="shared" si="61"/>
        <v>216.88520272050164</v>
      </c>
      <c r="M993">
        <f t="shared" si="62"/>
        <v>108.72520272050163</v>
      </c>
      <c r="N993">
        <f t="shared" si="63"/>
        <v>0.99</v>
      </c>
    </row>
    <row r="994" spans="7:14" x14ac:dyDescent="0.25">
      <c r="G994">
        <v>991</v>
      </c>
      <c r="H994">
        <f t="shared" si="60"/>
        <v>0.99099999999999999</v>
      </c>
      <c r="I994">
        <f>IF(Price!$AB$12&gt;Price!$AB$11,BETAINV(H994,Price!$AB$19,Price!$AB$20,Price!$AB$11,Price!$AB$12),Price!$AB$11)</f>
        <v>6.1179442398869055</v>
      </c>
      <c r="J994">
        <f>IF(Yield!$AB$12&gt;Yield!$AB$11,BETAINV(H994,Yield!$AB$19,Yield!$AB$20,Yield!$AB$11,Yield!$AB$12),Yield!$AB$11)</f>
        <v>59.645187768756593</v>
      </c>
      <c r="K994">
        <f>IF(Costs!$AB$12&gt;Costs!$AB$11,BETAINV(H994,Costs!$AB$19,Costs!$AB$20,Costs!$AB$11,Costs!$AB$12),Costs!$AB$11)</f>
        <v>147.54375008370587</v>
      </c>
      <c r="L994">
        <f t="shared" si="61"/>
        <v>217.36218286313144</v>
      </c>
      <c r="M994">
        <f t="shared" si="62"/>
        <v>109.20218286313145</v>
      </c>
      <c r="N994">
        <f t="shared" si="63"/>
        <v>0.99099999999999999</v>
      </c>
    </row>
    <row r="995" spans="7:14" x14ac:dyDescent="0.25">
      <c r="G995">
        <v>992</v>
      </c>
      <c r="H995">
        <f t="shared" si="60"/>
        <v>0.99199999999999999</v>
      </c>
      <c r="I995">
        <f>IF(Price!$AB$12&gt;Price!$AB$11,BETAINV(H995,Price!$AB$19,Price!$AB$20,Price!$AB$11,Price!$AB$12),Price!$AB$11)</f>
        <v>6.124336734484582</v>
      </c>
      <c r="J995">
        <f>IF(Yield!$AB$12&gt;Yield!$AB$11,BETAINV(H995,Yield!$AB$19,Yield!$AB$20,Yield!$AB$11,Yield!$AB$12),Yield!$AB$11)</f>
        <v>59.675272135459728</v>
      </c>
      <c r="K995">
        <f>IF(Costs!$AB$12&gt;Costs!$AB$11,BETAINV(H995,Costs!$AB$19,Costs!$AB$20,Costs!$AB$11,Costs!$AB$12),Costs!$AB$11)</f>
        <v>147.60950395469223</v>
      </c>
      <c r="L995">
        <f t="shared" si="61"/>
        <v>217.861957324868</v>
      </c>
      <c r="M995">
        <f t="shared" si="62"/>
        <v>109.70195732486799</v>
      </c>
      <c r="N995">
        <f t="shared" si="63"/>
        <v>0.99199999999999999</v>
      </c>
    </row>
    <row r="996" spans="7:14" x14ac:dyDescent="0.25">
      <c r="G996">
        <v>993</v>
      </c>
      <c r="H996">
        <f t="shared" si="60"/>
        <v>0.99299999999999999</v>
      </c>
      <c r="I996">
        <f>IF(Price!$AB$12&gt;Price!$AB$11,BETAINV(H996,Price!$AB$19,Price!$AB$20,Price!$AB$11,Price!$AB$12),Price!$AB$11)</f>
        <v>6.1311918365090561</v>
      </c>
      <c r="J996">
        <f>IF(Yield!$AB$12&gt;Yield!$AB$11,BETAINV(H996,Yield!$AB$19,Yield!$AB$20,Yield!$AB$11,Yield!$AB$12),Yield!$AB$11)</f>
        <v>59.706277545900925</v>
      </c>
      <c r="K996">
        <f>IF(Costs!$AB$12&gt;Costs!$AB$11,BETAINV(H996,Costs!$AB$19,Costs!$AB$20,Costs!$AB$11,Costs!$AB$12),Costs!$AB$11)</f>
        <v>147.68173713157998</v>
      </c>
      <c r="L996">
        <f t="shared" si="61"/>
        <v>218.38890434619171</v>
      </c>
      <c r="M996">
        <f t="shared" si="62"/>
        <v>110.22890434619173</v>
      </c>
      <c r="N996">
        <f t="shared" si="63"/>
        <v>0.99299999999999999</v>
      </c>
    </row>
    <row r="997" spans="7:14" x14ac:dyDescent="0.25">
      <c r="G997">
        <v>994</v>
      </c>
      <c r="H997">
        <f t="shared" si="60"/>
        <v>0.99399999999999999</v>
      </c>
      <c r="I997">
        <f>IF(Price!$AB$12&gt;Price!$AB$11,BETAINV(H997,Price!$AB$19,Price!$AB$20,Price!$AB$11,Price!$AB$12),Price!$AB$11)</f>
        <v>6.1386201742725426</v>
      </c>
      <c r="J997">
        <f>IF(Yield!$AB$12&gt;Yield!$AB$11,BETAINV(H997,Yield!$AB$19,Yield!$AB$20,Yield!$AB$11,Yield!$AB$12),Yield!$AB$11)</f>
        <v>59.738377941275431</v>
      </c>
      <c r="K997">
        <f>IF(Costs!$AB$12&gt;Costs!$AB$11,BETAINV(H997,Costs!$AB$19,Costs!$AB$20,Costs!$AB$11,Costs!$AB$12),Costs!$AB$11)</f>
        <v>147.76218943510659</v>
      </c>
      <c r="L997">
        <f t="shared" si="61"/>
        <v>218.94902257352462</v>
      </c>
      <c r="M997">
        <f t="shared" si="62"/>
        <v>110.78902257352463</v>
      </c>
      <c r="N997">
        <f t="shared" si="63"/>
        <v>0.99399999999999999</v>
      </c>
    </row>
    <row r="998" spans="7:14" x14ac:dyDescent="0.25">
      <c r="G998">
        <v>995</v>
      </c>
      <c r="H998">
        <f t="shared" si="60"/>
        <v>0.995</v>
      </c>
      <c r="I998">
        <f>IF(Price!$AB$12&gt;Price!$AB$11,BETAINV(H998,Price!$AB$19,Price!$AB$20,Price!$AB$11,Price!$AB$12),Price!$AB$11)</f>
        <v>6.1467832241157083</v>
      </c>
      <c r="J998">
        <f>IF(Yield!$AB$12&gt;Yield!$AB$11,BETAINV(H998,Yield!$AB$19,Yield!$AB$20,Yield!$AB$11,Yield!$AB$12),Yield!$AB$11)</f>
        <v>59.77181521841247</v>
      </c>
      <c r="K998">
        <f>IF(Costs!$AB$12&gt;Costs!$AB$11,BETAINV(H998,Costs!$AB$19,Costs!$AB$20,Costs!$AB$11,Costs!$AB$12),Costs!$AB$11)</f>
        <v>147.85346739371587</v>
      </c>
      <c r="L998">
        <f t="shared" si="61"/>
        <v>219.55092366576591</v>
      </c>
      <c r="M998">
        <f t="shared" si="62"/>
        <v>111.39092366576592</v>
      </c>
      <c r="N998">
        <f t="shared" si="63"/>
        <v>0.995</v>
      </c>
    </row>
    <row r="999" spans="7:14" x14ac:dyDescent="0.25">
      <c r="G999">
        <v>996</v>
      </c>
      <c r="H999">
        <f t="shared" si="60"/>
        <v>0.996</v>
      </c>
      <c r="I999">
        <f>IF(Price!$AB$12&gt;Price!$AB$11,BETAINV(H999,Price!$AB$19,Price!$AB$20,Price!$AB$11,Price!$AB$12),Price!$AB$11)</f>
        <v>6.1559328972267462</v>
      </c>
      <c r="J999">
        <f>IF(Yield!$AB$12&gt;Yield!$AB$11,BETAINV(H999,Yield!$AB$19,Yield!$AB$20,Yield!$AB$11,Yield!$AB$12),Yield!$AB$11)</f>
        <v>59.806945699618225</v>
      </c>
      <c r="K999">
        <f>IF(Costs!$AB$12&gt;Costs!$AB$11,BETAINV(H999,Costs!$AB$19,Costs!$AB$20,Costs!$AB$11,Costs!$AB$12),Costs!$AB$11)</f>
        <v>147.9597647845151</v>
      </c>
      <c r="L999">
        <f t="shared" si="61"/>
        <v>220.20777973041842</v>
      </c>
      <c r="M999">
        <f t="shared" si="62"/>
        <v>112.04777973041844</v>
      </c>
      <c r="N999">
        <f t="shared" si="63"/>
        <v>0.996</v>
      </c>
    </row>
    <row r="1000" spans="7:14" x14ac:dyDescent="0.25">
      <c r="G1000">
        <v>997</v>
      </c>
      <c r="H1000">
        <f t="shared" si="60"/>
        <v>0.997</v>
      </c>
      <c r="I1000">
        <f>IF(Price!$AB$12&gt;Price!$AB$11,BETAINV(H1000,Price!$AB$19,Price!$AB$20,Price!$AB$11,Price!$AB$12),Price!$AB$11)</f>
        <v>6.1665018678557457</v>
      </c>
      <c r="J1000">
        <f>IF(Yield!$AB$12&gt;Yield!$AB$11,BETAINV(H1000,Yield!$AB$19,Yield!$AB$20,Yield!$AB$11,Yield!$AB$12),Yield!$AB$11)</f>
        <v>59.844339631709971</v>
      </c>
      <c r="K1000">
        <f>IF(Costs!$AB$12&gt;Costs!$AB$11,BETAINV(H1000,Costs!$AB$19,Costs!$AB$20,Costs!$AB$11,Costs!$AB$12),Costs!$AB$11)</f>
        <v>148.08856355803354</v>
      </c>
      <c r="L1000">
        <f t="shared" si="61"/>
        <v>220.94166856149965</v>
      </c>
      <c r="M1000">
        <f t="shared" si="62"/>
        <v>112.78166856149967</v>
      </c>
      <c r="N1000">
        <f t="shared" si="63"/>
        <v>0.997</v>
      </c>
    </row>
    <row r="1001" spans="7:14" x14ac:dyDescent="0.25">
      <c r="G1001">
        <v>998</v>
      </c>
      <c r="H1001">
        <f t="shared" si="60"/>
        <v>0.998</v>
      </c>
      <c r="I1001">
        <f>IF(Price!$AB$12&gt;Price!$AB$11,BETAINV(H1001,Price!$AB$19,Price!$AB$20,Price!$AB$11,Price!$AB$12),Price!$AB$11)</f>
        <v>6.1793563463475252</v>
      </c>
      <c r="J1001">
        <f>IF(Yield!$AB$12&gt;Yield!$AB$11,BETAINV(H1001,Yield!$AB$19,Yield!$AB$20,Yield!$AB$11,Yield!$AB$12),Yield!$AB$11)</f>
        <v>59.885037671577635</v>
      </c>
      <c r="K1001">
        <f>IF(Costs!$AB$12&gt;Costs!$AB$11,BETAINV(H1001,Costs!$AB$19,Costs!$AB$20,Costs!$AB$11,Costs!$AB$12),Costs!$AB$11)</f>
        <v>148.25560771705167</v>
      </c>
      <c r="L1001">
        <f t="shared" si="61"/>
        <v>221.7953798700722</v>
      </c>
      <c r="M1001">
        <f t="shared" si="62"/>
        <v>113.63537987007221</v>
      </c>
      <c r="N1001">
        <f t="shared" si="63"/>
        <v>0.998</v>
      </c>
    </row>
    <row r="1002" spans="7:14" x14ac:dyDescent="0.25">
      <c r="G1002">
        <v>999</v>
      </c>
      <c r="H1002">
        <f t="shared" si="60"/>
        <v>0.999</v>
      </c>
      <c r="I1002">
        <f>IF(Price!$AB$12&gt;Price!$AB$11,BETAINV(H1002,Price!$AB$19,Price!$AB$20,Price!$AB$11,Price!$AB$12),Price!$AB$11)</f>
        <v>6.1968229737152356</v>
      </c>
      <c r="J1002">
        <f>IF(Yield!$AB$12&gt;Yield!$AB$11,BETAINV(H1002,Yield!$AB$19,Yield!$AB$20,Yield!$AB$11,Yield!$AB$12),Yield!$AB$11)</f>
        <v>59.931474175552928</v>
      </c>
      <c r="K1002">
        <f>IF(Costs!$AB$12&gt;Costs!$AB$11,BETAINV(H1002,Costs!$AB$19,Costs!$AB$20,Costs!$AB$11,Costs!$AB$12),Costs!$AB$11)</f>
        <v>148.50647547768972</v>
      </c>
      <c r="L1002">
        <f t="shared" si="61"/>
        <v>222.87826054199803</v>
      </c>
      <c r="M1002">
        <f t="shared" si="62"/>
        <v>114.71826054199802</v>
      </c>
      <c r="N1002">
        <f t="shared" si="63"/>
        <v>0.999</v>
      </c>
    </row>
    <row r="1003" spans="7:14" x14ac:dyDescent="0.25">
      <c r="G1003">
        <v>1000</v>
      </c>
      <c r="H1003">
        <v>0.99990000000000001</v>
      </c>
      <c r="I1003">
        <f>IF(Price!$AB$12&gt;Price!$AB$11,BETAINV(H1003,Price!$AB$19,Price!$AB$20,Price!$AB$11,Price!$AB$12),Price!$AB$11)</f>
        <v>6.2290918546973835</v>
      </c>
      <c r="J1003">
        <f>IF(Yield!$AB$12&gt;Yield!$AB$11,BETAINV(H1003,Yield!$AB$19,Yield!$AB$20,Yield!$AB$11,Yield!$AB$12),Yield!$AB$11)</f>
        <v>59.987676872973807</v>
      </c>
      <c r="K1003">
        <f>IF(Costs!$AB$12&gt;Costs!$AB$11,BETAINV(H1003,Costs!$AB$19,Costs!$AB$20,Costs!$AB$11,Costs!$AB$12),Costs!$AB$11)</f>
        <v>149.10217792815877</v>
      </c>
      <c r="L1003">
        <f t="shared" si="61"/>
        <v>224.56657146350096</v>
      </c>
      <c r="M1003">
        <f t="shared" si="62"/>
        <v>116.40657146350095</v>
      </c>
      <c r="N1003">
        <f t="shared" si="63"/>
        <v>0.99990000000000001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80"/>
  <sheetViews>
    <sheetView workbookViewId="0"/>
  </sheetViews>
  <sheetFormatPr defaultColWidth="10.6640625" defaultRowHeight="13.2" x14ac:dyDescent="0.25"/>
  <cols>
    <col min="1" max="1" width="9.33203125" customWidth="1"/>
    <col min="2" max="2" width="13.77734375" customWidth="1"/>
    <col min="3" max="5" width="9.33203125" customWidth="1"/>
    <col min="6" max="6" width="13.33203125" style="85" customWidth="1"/>
    <col min="7" max="7" width="9.6640625" style="85" customWidth="1"/>
    <col min="8" max="8" width="14.77734375" style="85" customWidth="1"/>
    <col min="9" max="25" width="10.6640625" style="85" customWidth="1"/>
    <col min="26" max="26" width="5.109375" style="85" customWidth="1"/>
    <col min="27" max="27" width="15.33203125" style="85" customWidth="1"/>
    <col min="28" max="28" width="13.44140625" style="85" customWidth="1"/>
    <col min="29" max="29" width="11.109375" style="84" customWidth="1"/>
    <col min="30" max="30" width="4.33203125" style="85" customWidth="1"/>
    <col min="31" max="16384" width="10.6640625" style="85"/>
  </cols>
  <sheetData>
    <row r="1" spans="1:29" ht="25.5" customHeight="1" x14ac:dyDescent="0.4">
      <c r="A1" s="170"/>
      <c r="B1" s="192" t="s">
        <v>87</v>
      </c>
      <c r="C1" s="192"/>
      <c r="D1" s="192"/>
      <c r="E1" s="192"/>
      <c r="F1" s="192"/>
      <c r="G1" s="192"/>
      <c r="H1" s="192"/>
      <c r="I1" s="170"/>
      <c r="J1" s="170"/>
      <c r="K1" s="170"/>
      <c r="L1" s="170"/>
      <c r="M1" s="170"/>
      <c r="N1" s="170"/>
      <c r="O1" s="170"/>
      <c r="P1" s="161"/>
      <c r="Q1" s="161"/>
      <c r="R1" s="161"/>
      <c r="S1" s="161"/>
      <c r="T1" s="161"/>
      <c r="U1" s="161"/>
      <c r="V1" s="161"/>
      <c r="W1" s="161"/>
      <c r="X1" s="161"/>
      <c r="Y1" s="161"/>
    </row>
    <row r="2" spans="1:29" ht="13.5" customHeight="1" thickBot="1" x14ac:dyDescent="0.35">
      <c r="A2" s="4"/>
      <c r="B2" s="192"/>
      <c r="C2" s="192"/>
      <c r="D2" s="192"/>
      <c r="E2" s="192"/>
      <c r="F2" s="192"/>
      <c r="G2" s="192"/>
      <c r="H2" s="192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AA2" s="82" t="s">
        <v>93</v>
      </c>
      <c r="AB2" s="83"/>
    </row>
    <row r="3" spans="1:29" ht="13.8" thickBot="1" x14ac:dyDescent="0.3">
      <c r="A3" s="4"/>
      <c r="B3" s="154" t="s">
        <v>85</v>
      </c>
      <c r="C3" s="155" t="s">
        <v>36</v>
      </c>
      <c r="D3" s="4"/>
      <c r="E3" s="169" t="s">
        <v>94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AA3" s="86"/>
    </row>
    <row r="4" spans="1:29" ht="12" customHeight="1" thickBot="1" x14ac:dyDescent="0.3">
      <c r="A4" s="4"/>
      <c r="B4" s="156" t="s">
        <v>63</v>
      </c>
      <c r="C4" s="157">
        <f>+Mean</f>
        <v>5.291666666666667</v>
      </c>
      <c r="D4" s="4"/>
      <c r="E4" s="4"/>
      <c r="F4" s="161"/>
      <c r="G4" s="161"/>
      <c r="H4" s="161"/>
      <c r="I4" s="161"/>
      <c r="J4" s="161"/>
      <c r="K4" s="161"/>
      <c r="L4" s="161"/>
      <c r="M4" s="161"/>
      <c r="N4" s="171" t="s">
        <v>88</v>
      </c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AA4" s="87"/>
      <c r="AB4" s="88" t="s">
        <v>57</v>
      </c>
      <c r="AC4" s="89" t="s">
        <v>31</v>
      </c>
    </row>
    <row r="5" spans="1:29" x14ac:dyDescent="0.25">
      <c r="A5" s="4"/>
      <c r="B5" s="158" t="s">
        <v>83</v>
      </c>
      <c r="C5" s="157">
        <f>+StdDev^2</f>
        <v>0.21006944444444442</v>
      </c>
      <c r="D5" s="4"/>
      <c r="E5" s="4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AA5" s="90"/>
      <c r="AB5" s="91">
        <v>0.5</v>
      </c>
      <c r="AC5" s="92"/>
    </row>
    <row r="6" spans="1:29" x14ac:dyDescent="0.25">
      <c r="A6" s="4"/>
      <c r="B6" s="158" t="s">
        <v>86</v>
      </c>
      <c r="C6" s="157">
        <f>+StdDev</f>
        <v>0.45833333333333331</v>
      </c>
      <c r="D6" s="4"/>
      <c r="E6" s="169" t="s">
        <v>95</v>
      </c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AA6" s="93"/>
      <c r="AB6" s="91">
        <v>0.5</v>
      </c>
      <c r="AC6" s="94"/>
    </row>
    <row r="7" spans="1:29" ht="21" x14ac:dyDescent="0.25">
      <c r="A7" s="4"/>
      <c r="B7" s="158" t="s">
        <v>84</v>
      </c>
      <c r="C7" s="157">
        <f>+C6/C4</f>
        <v>8.6614173228346442E-2</v>
      </c>
      <c r="D7" s="4"/>
      <c r="E7" s="4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AA7" s="93"/>
      <c r="AB7" s="91">
        <v>0.25</v>
      </c>
      <c r="AC7" s="94"/>
    </row>
    <row r="8" spans="1:29" ht="13.8" thickBot="1" x14ac:dyDescent="0.3">
      <c r="A8" s="4"/>
      <c r="B8" s="158" t="s">
        <v>60</v>
      </c>
      <c r="C8" s="157">
        <f>+Max</f>
        <v>6.25</v>
      </c>
      <c r="D8" s="4"/>
      <c r="E8" s="4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AA8" s="95"/>
      <c r="AB8" s="96">
        <f>(Max-Min)/35</f>
        <v>7.857142857142857E-2</v>
      </c>
      <c r="AC8" s="97" t="str">
        <f>IF(AA8="Days","Day",IF(AA8="Weeks","Week","Month"))</f>
        <v>Month</v>
      </c>
    </row>
    <row r="9" spans="1:29" ht="13.8" thickBot="1" x14ac:dyDescent="0.3">
      <c r="A9" s="4"/>
      <c r="B9" s="159" t="s">
        <v>59</v>
      </c>
      <c r="C9" s="160">
        <f>+Min</f>
        <v>3.5</v>
      </c>
      <c r="D9" s="4"/>
      <c r="E9" s="4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AA9" s="98"/>
      <c r="AB9" s="99"/>
      <c r="AC9" s="100"/>
    </row>
    <row r="10" spans="1:29" x14ac:dyDescent="0.25">
      <c r="A10" s="4"/>
      <c r="B10" s="4"/>
      <c r="C10" s="4"/>
      <c r="D10" s="4"/>
      <c r="E10" s="4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AA10" s="101" t="s">
        <v>58</v>
      </c>
      <c r="AB10" s="102"/>
      <c r="AC10" s="103"/>
    </row>
    <row r="11" spans="1:29" x14ac:dyDescent="0.25">
      <c r="A11" s="4"/>
      <c r="B11" s="4"/>
      <c r="C11" s="4"/>
      <c r="D11" s="4"/>
      <c r="E11" s="4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AA11" s="104" t="s">
        <v>59</v>
      </c>
      <c r="AB11" s="105">
        <f>MAIN!J15</f>
        <v>3.5</v>
      </c>
      <c r="AC11" s="106">
        <f>AA8</f>
        <v>0</v>
      </c>
    </row>
    <row r="12" spans="1:29" x14ac:dyDescent="0.25">
      <c r="A12" s="4"/>
      <c r="B12" s="4"/>
      <c r="C12" s="4"/>
      <c r="D12" s="4"/>
      <c r="E12" s="4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AA12" s="104" t="s">
        <v>60</v>
      </c>
      <c r="AB12" s="105">
        <f>MAIN!J17</f>
        <v>6.25</v>
      </c>
      <c r="AC12" s="106">
        <f>AA8</f>
        <v>0</v>
      </c>
    </row>
    <row r="13" spans="1:29" ht="13.8" thickBot="1" x14ac:dyDescent="0.3">
      <c r="A13" s="4"/>
      <c r="B13" s="4"/>
      <c r="C13" s="4"/>
      <c r="D13" s="4"/>
      <c r="E13" s="4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AA13" s="107" t="s">
        <v>61</v>
      </c>
      <c r="AB13" s="96">
        <f>MAIN!J16</f>
        <v>5.5</v>
      </c>
      <c r="AC13" s="108">
        <f>AA8</f>
        <v>0</v>
      </c>
    </row>
    <row r="14" spans="1:29" ht="13.8" thickBot="1" x14ac:dyDescent="0.3">
      <c r="A14" s="4"/>
      <c r="B14" s="4"/>
      <c r="C14" s="4"/>
      <c r="D14" s="4"/>
      <c r="E14" s="4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AA14" s="109"/>
      <c r="AB14" s="110"/>
      <c r="AC14" s="111"/>
    </row>
    <row r="15" spans="1:29" ht="15" customHeight="1" x14ac:dyDescent="0.25">
      <c r="A15" s="4"/>
      <c r="B15" s="4"/>
      <c r="C15" s="4"/>
      <c r="D15" s="4"/>
      <c r="E15" s="4"/>
      <c r="F15" s="162"/>
      <c r="G15" s="162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AA15" s="112" t="s">
        <v>62</v>
      </c>
      <c r="AB15" s="113"/>
      <c r="AC15" s="114"/>
    </row>
    <row r="16" spans="1:29" x14ac:dyDescent="0.25">
      <c r="A16" s="4"/>
      <c r="B16" s="4"/>
      <c r="C16" s="4"/>
      <c r="D16" s="4"/>
      <c r="E16" s="4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AA16" s="104" t="s">
        <v>63</v>
      </c>
      <c r="AB16" s="110">
        <f>(Min+Max+4*Mode)/6</f>
        <v>5.291666666666667</v>
      </c>
      <c r="AC16" s="106">
        <f>AA8</f>
        <v>0</v>
      </c>
    </row>
    <row r="17" spans="1:30" x14ac:dyDescent="0.25">
      <c r="A17" s="4"/>
      <c r="B17" s="4"/>
      <c r="C17" s="4"/>
      <c r="D17" s="4"/>
      <c r="E17" s="4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AA17" s="104" t="s">
        <v>64</v>
      </c>
      <c r="AB17" s="105">
        <f>(Max-Min)/6</f>
        <v>0.45833333333333331</v>
      </c>
      <c r="AC17" s="106">
        <f>AA8</f>
        <v>0</v>
      </c>
      <c r="AD17" s="115"/>
    </row>
    <row r="18" spans="1:30" x14ac:dyDescent="0.25">
      <c r="A18" s="4"/>
      <c r="B18" s="4"/>
      <c r="C18" s="4"/>
      <c r="D18" s="4"/>
      <c r="E18" s="4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AA18" s="104" t="s">
        <v>65</v>
      </c>
      <c r="AB18" s="116">
        <f>(2*(ShapeB-ShapeA)/(ShapeA+ShapeB+2))*((ShapeA+ShapeB+1)/(ShapeA*ShapeB))^0.5</f>
        <v>-0.39639639639639679</v>
      </c>
      <c r="AC18" s="106"/>
    </row>
    <row r="19" spans="1:30" x14ac:dyDescent="0.25">
      <c r="A19" s="4"/>
      <c r="B19" s="4"/>
      <c r="C19" s="4"/>
      <c r="D19" s="4"/>
      <c r="E19" s="4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AA19" s="104" t="s">
        <v>66</v>
      </c>
      <c r="AB19" s="117">
        <f>IF(Max&gt;Min,((Mean-Min)/(Max-Min))*((((Mean-Min)*(Max-Mean))/(StdDev^2))-1),0)</f>
        <v>4.673678938141749</v>
      </c>
      <c r="AC19" s="118"/>
    </row>
    <row r="20" spans="1:30" ht="13.8" thickBot="1" x14ac:dyDescent="0.3">
      <c r="A20" s="4"/>
      <c r="B20" s="4"/>
      <c r="C20" s="4"/>
      <c r="D20" s="4"/>
      <c r="E20" s="4"/>
      <c r="F20" s="110"/>
      <c r="G20" s="163"/>
      <c r="H20" s="109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AA20" s="107" t="s">
        <v>67</v>
      </c>
      <c r="AB20" s="119">
        <f>ShapeA*(Max-Mean)/(Mean-Min)</f>
        <v>2.4998747808665156</v>
      </c>
      <c r="AC20" s="120"/>
      <c r="AD20" s="115"/>
    </row>
    <row r="21" spans="1:30" x14ac:dyDescent="0.25">
      <c r="A21" s="4"/>
      <c r="B21" s="4"/>
      <c r="C21" s="4"/>
      <c r="D21" s="4"/>
      <c r="E21" s="4"/>
      <c r="F21" s="110"/>
      <c r="G21" s="163"/>
      <c r="H21" s="109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AB21" s="121"/>
      <c r="AD21" s="115"/>
    </row>
    <row r="22" spans="1:30" x14ac:dyDescent="0.25">
      <c r="A22" s="4"/>
      <c r="B22" s="4"/>
      <c r="C22" s="4"/>
      <c r="D22" s="4"/>
      <c r="E22" s="4"/>
      <c r="F22" s="110"/>
      <c r="G22" s="163"/>
      <c r="H22" s="109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AA22" s="200" t="s">
        <v>68</v>
      </c>
      <c r="AB22" s="201"/>
      <c r="AC22" s="202"/>
      <c r="AD22" s="115"/>
    </row>
    <row r="23" spans="1:30" x14ac:dyDescent="0.25">
      <c r="A23" s="4"/>
      <c r="B23" s="4"/>
      <c r="C23" s="4"/>
      <c r="D23" s="4"/>
      <c r="E23" s="4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AA23" s="122" t="s">
        <v>69</v>
      </c>
      <c r="AB23" s="123"/>
      <c r="AC23" s="124" t="s">
        <v>70</v>
      </c>
      <c r="AD23" s="115"/>
    </row>
    <row r="24" spans="1:30" x14ac:dyDescent="0.25">
      <c r="A24" s="4"/>
      <c r="B24" s="4"/>
      <c r="C24" s="4"/>
      <c r="D24" s="4"/>
      <c r="E24" s="4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AA24" s="122" t="s">
        <v>71</v>
      </c>
      <c r="AB24" s="123">
        <v>3.0997064113616943</v>
      </c>
      <c r="AC24" s="124" t="s">
        <v>70</v>
      </c>
      <c r="AD24" s="115"/>
    </row>
    <row r="25" spans="1:30" x14ac:dyDescent="0.25">
      <c r="A25" s="4"/>
      <c r="B25" s="4"/>
      <c r="C25" s="4"/>
      <c r="D25" s="4"/>
      <c r="E25" s="4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AA25" s="122" t="s">
        <v>72</v>
      </c>
      <c r="AB25" s="125">
        <v>1.4654255828720035</v>
      </c>
      <c r="AC25" s="124"/>
    </row>
    <row r="26" spans="1:30" x14ac:dyDescent="0.25">
      <c r="A26" s="4"/>
      <c r="B26" s="4"/>
      <c r="C26" s="4"/>
      <c r="D26" s="4"/>
      <c r="E26" s="4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AA26" s="122" t="s">
        <v>73</v>
      </c>
      <c r="AB26" s="125">
        <v>14.737215687897011</v>
      </c>
      <c r="AC26" s="124"/>
    </row>
    <row r="27" spans="1:30" x14ac:dyDescent="0.25">
      <c r="A27" s="4"/>
      <c r="B27" s="4"/>
      <c r="C27" s="4"/>
      <c r="D27" s="4"/>
      <c r="E27" s="4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AA27" s="122" t="s">
        <v>74</v>
      </c>
      <c r="AB27" s="125">
        <v>1272.6333366618439</v>
      </c>
      <c r="AC27" s="124"/>
    </row>
    <row r="28" spans="1:30" x14ac:dyDescent="0.25">
      <c r="A28" s="4"/>
      <c r="B28" s="4"/>
      <c r="C28" s="4"/>
      <c r="D28" s="4"/>
      <c r="E28" s="4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AA28" s="122" t="s">
        <v>75</v>
      </c>
      <c r="AB28" s="126">
        <v>1.69697683277688E-3</v>
      </c>
      <c r="AC28" s="124"/>
    </row>
    <row r="29" spans="1:30" ht="6" customHeight="1" x14ac:dyDescent="0.25">
      <c r="A29" s="4"/>
      <c r="B29" s="4"/>
      <c r="C29" s="4"/>
      <c r="D29" s="4"/>
      <c r="E29" s="4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AA29" s="127"/>
      <c r="AB29" s="128"/>
      <c r="AC29" s="129"/>
    </row>
    <row r="30" spans="1:30" ht="5.4" customHeight="1" x14ac:dyDescent="0.25">
      <c r="A30" s="4"/>
      <c r="B30" s="4"/>
      <c r="C30" s="4"/>
      <c r="D30" s="4"/>
      <c r="E30" s="4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AA30" s="130"/>
      <c r="AB30" s="131"/>
      <c r="AC30" s="129"/>
    </row>
    <row r="31" spans="1:30" ht="32.4" customHeight="1" x14ac:dyDescent="0.25">
      <c r="A31" s="4"/>
      <c r="B31" s="4"/>
      <c r="C31" s="4"/>
      <c r="D31" s="4"/>
      <c r="E31" s="4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AA31" s="132" t="s">
        <v>76</v>
      </c>
      <c r="AB31" s="133" t="s">
        <v>77</v>
      </c>
      <c r="AC31" s="134" t="s">
        <v>78</v>
      </c>
    </row>
    <row r="32" spans="1:30" x14ac:dyDescent="0.25">
      <c r="A32" s="4"/>
      <c r="B32" s="4"/>
      <c r="C32" s="4"/>
      <c r="D32" s="4"/>
      <c r="E32" s="4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85">
        <v>1</v>
      </c>
      <c r="AA32" s="135">
        <f>Min</f>
        <v>3.5</v>
      </c>
      <c r="AB32" s="136">
        <f>(AC33-AC32)</f>
        <v>1.2956772129721499E-6</v>
      </c>
      <c r="AC32" s="137">
        <v>0</v>
      </c>
    </row>
    <row r="33" spans="1:29" x14ac:dyDescent="0.25">
      <c r="A33" s="4"/>
      <c r="B33" s="4"/>
      <c r="C33" s="4"/>
      <c r="D33" s="4"/>
      <c r="E33" s="4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85">
        <v>2</v>
      </c>
      <c r="AA33" s="135">
        <f t="shared" ref="AA33:AA60" si="0">+AA32+(($AA$62-$AA$32)/30)</f>
        <v>3.5916666666666668</v>
      </c>
      <c r="AB33" s="136">
        <f t="shared" ref="AB33:AB61" si="1">+AC34-AC33</f>
        <v>3.0383380231673109E-5</v>
      </c>
      <c r="AC33" s="137">
        <f t="shared" ref="AC33:AC61" si="2">BETADIST(AA33,ShapeA,ShapeB,Min,Max)</f>
        <v>1.2956772129721499E-6</v>
      </c>
    </row>
    <row r="34" spans="1:29" x14ac:dyDescent="0.25">
      <c r="A34" s="4"/>
      <c r="B34" s="4"/>
      <c r="C34" s="4"/>
      <c r="D34" s="4"/>
      <c r="E34" s="4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85">
        <v>3</v>
      </c>
      <c r="AA34" s="135">
        <f t="shared" si="0"/>
        <v>3.6833333333333336</v>
      </c>
      <c r="AB34" s="136">
        <f t="shared" si="1"/>
        <v>1.6996478765251256E-4</v>
      </c>
      <c r="AC34" s="137">
        <f t="shared" si="2"/>
        <v>3.1679057444645259E-5</v>
      </c>
    </row>
    <row r="35" spans="1:29" x14ac:dyDescent="0.25">
      <c r="A35" s="4"/>
      <c r="B35" s="4"/>
      <c r="C35" s="4"/>
      <c r="D35" s="4"/>
      <c r="E35" s="4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85">
        <v>4</v>
      </c>
      <c r="AA35" s="135">
        <f t="shared" si="0"/>
        <v>3.7750000000000004</v>
      </c>
      <c r="AB35" s="136">
        <f t="shared" si="1"/>
        <v>5.3754697057279322E-4</v>
      </c>
      <c r="AC35" s="137">
        <f t="shared" si="2"/>
        <v>2.0164384509715783E-4</v>
      </c>
    </row>
    <row r="36" spans="1:29" x14ac:dyDescent="0.25">
      <c r="A36" s="4"/>
      <c r="B36" s="4"/>
      <c r="C36" s="4"/>
      <c r="D36" s="4"/>
      <c r="E36" s="4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85">
        <v>5</v>
      </c>
      <c r="AA36" s="135">
        <f t="shared" si="0"/>
        <v>3.8666666666666671</v>
      </c>
      <c r="AB36" s="136">
        <f t="shared" si="1"/>
        <v>1.2621726585174816E-3</v>
      </c>
      <c r="AC36" s="137">
        <f t="shared" si="2"/>
        <v>7.391908156699511E-4</v>
      </c>
    </row>
    <row r="37" spans="1:29" x14ac:dyDescent="0.25">
      <c r="A37" s="4"/>
      <c r="B37" s="4"/>
      <c r="C37" s="4"/>
      <c r="D37" s="4"/>
      <c r="E37" s="4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85">
        <v>6</v>
      </c>
      <c r="AA37" s="135">
        <f t="shared" si="0"/>
        <v>3.9583333333333339</v>
      </c>
      <c r="AB37" s="136">
        <f t="shared" si="1"/>
        <v>2.4695318938726504E-3</v>
      </c>
      <c r="AC37" s="137">
        <f t="shared" si="2"/>
        <v>2.0013634741874327E-3</v>
      </c>
    </row>
    <row r="38" spans="1:29" x14ac:dyDescent="0.25">
      <c r="A38" s="4"/>
      <c r="B38" s="4"/>
      <c r="C38" s="4"/>
      <c r="D38" s="4"/>
      <c r="E38" s="4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85">
        <v>7</v>
      </c>
      <c r="AA38" s="135">
        <f t="shared" si="0"/>
        <v>4.0500000000000007</v>
      </c>
      <c r="AB38" s="136">
        <f t="shared" si="1"/>
        <v>4.2708863306960432E-3</v>
      </c>
      <c r="AC38" s="137">
        <f t="shared" si="2"/>
        <v>4.4708953680600832E-3</v>
      </c>
    </row>
    <row r="39" spans="1:29" x14ac:dyDescent="0.25">
      <c r="A39" s="4"/>
      <c r="B39" s="4"/>
      <c r="C39" s="4"/>
      <c r="D39" s="4"/>
      <c r="E39" s="4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85">
        <v>8</v>
      </c>
      <c r="AA39" s="135">
        <f t="shared" si="0"/>
        <v>4.1416666666666675</v>
      </c>
      <c r="AB39" s="136">
        <f t="shared" si="1"/>
        <v>6.7544253107556726E-3</v>
      </c>
      <c r="AC39" s="137">
        <f t="shared" si="2"/>
        <v>8.7417816987561264E-3</v>
      </c>
    </row>
    <row r="40" spans="1:29" x14ac:dyDescent="0.25">
      <c r="A40" s="4"/>
      <c r="B40" s="4"/>
      <c r="C40" s="4"/>
      <c r="D40" s="4"/>
      <c r="E40" s="4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85">
        <v>9</v>
      </c>
      <c r="AA40" s="135">
        <f t="shared" si="0"/>
        <v>4.2333333333333343</v>
      </c>
      <c r="AB40" s="136">
        <f t="shared" si="1"/>
        <v>9.9784567523873054E-3</v>
      </c>
      <c r="AC40" s="137">
        <f t="shared" si="2"/>
        <v>1.5496207009511799E-2</v>
      </c>
    </row>
    <row r="41" spans="1:29" x14ac:dyDescent="0.25">
      <c r="A41" s="4"/>
      <c r="B41" s="4"/>
      <c r="C41" s="4"/>
      <c r="D41" s="4"/>
      <c r="E41" s="4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85">
        <v>10</v>
      </c>
      <c r="AA41" s="135">
        <f t="shared" si="0"/>
        <v>4.3250000000000011</v>
      </c>
      <c r="AB41" s="136">
        <f t="shared" si="1"/>
        <v>1.3966122096381827E-2</v>
      </c>
      <c r="AC41" s="137">
        <f t="shared" si="2"/>
        <v>2.5474663761899104E-2</v>
      </c>
    </row>
    <row r="42" spans="1:29" x14ac:dyDescent="0.25">
      <c r="A42" s="4"/>
      <c r="B42" s="4"/>
      <c r="C42" s="4"/>
      <c r="D42" s="4"/>
      <c r="E42" s="4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85">
        <v>11</v>
      </c>
      <c r="AA42" s="135">
        <f t="shared" si="0"/>
        <v>4.4166666666666679</v>
      </c>
      <c r="AB42" s="136">
        <f t="shared" si="1"/>
        <v>1.8701461954531075E-2</v>
      </c>
      <c r="AC42" s="137">
        <f t="shared" si="2"/>
        <v>3.9440785858280931E-2</v>
      </c>
    </row>
    <row r="43" spans="1:29" x14ac:dyDescent="0.25">
      <c r="A43" s="4"/>
      <c r="B43" s="4"/>
      <c r="C43" s="4"/>
      <c r="D43" s="4"/>
      <c r="E43" s="4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85">
        <v>12</v>
      </c>
      <c r="AA43" s="135">
        <f t="shared" si="0"/>
        <v>4.5083333333333346</v>
      </c>
      <c r="AB43" s="136">
        <f t="shared" si="1"/>
        <v>2.4126737701053946E-2</v>
      </c>
      <c r="AC43" s="137">
        <f t="shared" si="2"/>
        <v>5.8142247812812006E-2</v>
      </c>
    </row>
    <row r="44" spans="1:29" x14ac:dyDescent="0.25">
      <c r="A44" s="4"/>
      <c r="B44" s="4"/>
      <c r="C44" s="4"/>
      <c r="D44" s="4"/>
      <c r="E44" s="4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85">
        <v>13</v>
      </c>
      <c r="AA44" s="135">
        <f t="shared" si="0"/>
        <v>4.6000000000000014</v>
      </c>
      <c r="AB44" s="136">
        <f t="shared" si="1"/>
        <v>3.0140966322534948E-2</v>
      </c>
      <c r="AC44" s="137">
        <f t="shared" si="2"/>
        <v>8.2268985513865953E-2</v>
      </c>
    </row>
    <row r="45" spans="1:29" x14ac:dyDescent="0.25">
      <c r="A45" s="4"/>
      <c r="B45" s="4"/>
      <c r="C45" s="4"/>
      <c r="D45" s="4"/>
      <c r="E45" s="4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85">
        <v>14</v>
      </c>
      <c r="AA45" s="135">
        <f t="shared" si="0"/>
        <v>4.6916666666666682</v>
      </c>
      <c r="AB45" s="136">
        <f t="shared" si="1"/>
        <v>3.6599665642334134E-2</v>
      </c>
      <c r="AC45" s="137">
        <f t="shared" si="2"/>
        <v>0.1124099518364009</v>
      </c>
    </row>
    <row r="46" spans="1:29" x14ac:dyDescent="0.25">
      <c r="A46" s="4"/>
      <c r="B46" s="4"/>
      <c r="C46" s="4"/>
      <c r="D46" s="4"/>
      <c r="E46" s="4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85">
        <v>15</v>
      </c>
      <c r="AA46" s="135">
        <f t="shared" si="0"/>
        <v>4.783333333333335</v>
      </c>
      <c r="AB46" s="136">
        <f t="shared" si="1"/>
        <v>4.3315842137989669E-2</v>
      </c>
      <c r="AC46" s="137">
        <f t="shared" si="2"/>
        <v>0.14900961747873503</v>
      </c>
    </row>
    <row r="47" spans="1:29" x14ac:dyDescent="0.25">
      <c r="A47" s="4"/>
      <c r="B47" s="4"/>
      <c r="C47" s="4"/>
      <c r="D47" s="4"/>
      <c r="E47" s="4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85">
        <v>16</v>
      </c>
      <c r="AA47" s="135">
        <f t="shared" si="0"/>
        <v>4.8750000000000018</v>
      </c>
      <c r="AB47" s="136">
        <f t="shared" si="1"/>
        <v>5.0062289012997585E-2</v>
      </c>
      <c r="AC47" s="137">
        <f t="shared" si="2"/>
        <v>0.1923254596167247</v>
      </c>
    </row>
    <row r="48" spans="1:29" x14ac:dyDescent="0.25">
      <c r="A48" s="4"/>
      <c r="B48" s="4"/>
      <c r="C48" s="4"/>
      <c r="D48" s="4"/>
      <c r="E48" s="4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85">
        <v>17</v>
      </c>
      <c r="AA48" s="135">
        <f t="shared" si="0"/>
        <v>4.9666666666666686</v>
      </c>
      <c r="AB48" s="136">
        <f t="shared" si="1"/>
        <v>5.6575302366634828E-2</v>
      </c>
      <c r="AC48" s="137">
        <f t="shared" si="2"/>
        <v>0.24238774862972229</v>
      </c>
    </row>
    <row r="49" spans="1:30" x14ac:dyDescent="0.25">
      <c r="A49" s="4"/>
      <c r="B49" s="4"/>
      <c r="C49" s="4"/>
      <c r="D49" s="4"/>
      <c r="E49" s="4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85">
        <v>18</v>
      </c>
      <c r="AA49" s="135">
        <f t="shared" si="0"/>
        <v>5.0583333333333353</v>
      </c>
      <c r="AB49" s="136">
        <f t="shared" si="1"/>
        <v>6.2559973233860255E-2</v>
      </c>
      <c r="AC49" s="137">
        <f t="shared" si="2"/>
        <v>0.29896305099635712</v>
      </c>
    </row>
    <row r="50" spans="1:30" x14ac:dyDescent="0.25">
      <c r="A50" s="4"/>
      <c r="B50" s="4"/>
      <c r="C50" s="4"/>
      <c r="D50" s="4"/>
      <c r="E50" s="4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85">
        <v>19</v>
      </c>
      <c r="AA50" s="135">
        <f t="shared" si="0"/>
        <v>5.1500000000000021</v>
      </c>
      <c r="AB50" s="136">
        <f t="shared" si="1"/>
        <v>6.7697279852183323E-2</v>
      </c>
      <c r="AC50" s="137">
        <f t="shared" si="2"/>
        <v>0.36152302423021737</v>
      </c>
    </row>
    <row r="51" spans="1:30" x14ac:dyDescent="0.25">
      <c r="A51" s="4"/>
      <c r="B51" s="4"/>
      <c r="C51" s="4"/>
      <c r="D51" s="4"/>
      <c r="E51" s="4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85">
        <v>20</v>
      </c>
      <c r="AA51" s="135">
        <f t="shared" si="0"/>
        <v>5.2416666666666689</v>
      </c>
      <c r="AB51" s="136">
        <f t="shared" si="1"/>
        <v>7.1653298500771012E-2</v>
      </c>
      <c r="AC51" s="137">
        <f t="shared" si="2"/>
        <v>0.42922030408240069</v>
      </c>
    </row>
    <row r="52" spans="1:30" ht="13.95" customHeight="1" x14ac:dyDescent="0.25">
      <c r="A52" s="4"/>
      <c r="B52" s="4"/>
      <c r="C52" s="4"/>
      <c r="D52" s="4"/>
      <c r="E52" s="4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85">
        <v>21</v>
      </c>
      <c r="AA52" s="135">
        <f t="shared" si="0"/>
        <v>5.3333333333333357</v>
      </c>
      <c r="AB52" s="136">
        <f t="shared" si="1"/>
        <v>7.4090990713327476E-2</v>
      </c>
      <c r="AC52" s="137">
        <f t="shared" si="2"/>
        <v>0.50087360258317171</v>
      </c>
    </row>
    <row r="53" spans="1:30" x14ac:dyDescent="0.25">
      <c r="A53" s="4"/>
      <c r="B53" s="4"/>
      <c r="C53" s="4"/>
      <c r="D53" s="4"/>
      <c r="E53" s="4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85">
        <v>22</v>
      </c>
      <c r="AA53" s="135">
        <f t="shared" si="0"/>
        <v>5.4250000000000025</v>
      </c>
      <c r="AB53" s="136">
        <f t="shared" si="1"/>
        <v>7.4685241897086363E-2</v>
      </c>
      <c r="AC53" s="137">
        <f t="shared" si="2"/>
        <v>0.57496459329649918</v>
      </c>
    </row>
    <row r="54" spans="1:30" x14ac:dyDescent="0.25">
      <c r="A54" s="4"/>
      <c r="B54" s="4"/>
      <c r="C54" s="4"/>
      <c r="D54" s="4"/>
      <c r="E54" s="4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85">
        <v>23</v>
      </c>
      <c r="AA54" s="135">
        <f t="shared" si="0"/>
        <v>5.5166666666666693</v>
      </c>
      <c r="AB54" s="136">
        <f t="shared" si="1"/>
        <v>7.314218279993856E-2</v>
      </c>
      <c r="AC54" s="137">
        <f t="shared" si="2"/>
        <v>0.64964983519358555</v>
      </c>
    </row>
    <row r="55" spans="1:30" x14ac:dyDescent="0.25">
      <c r="A55" s="4"/>
      <c r="B55" s="4"/>
      <c r="C55" s="4"/>
      <c r="D55" s="4"/>
      <c r="E55" s="4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85">
        <v>24</v>
      </c>
      <c r="AA55" s="135">
        <f t="shared" si="0"/>
        <v>5.6083333333333361</v>
      </c>
      <c r="AB55" s="136">
        <f t="shared" si="1"/>
        <v>6.9224445768945042E-2</v>
      </c>
      <c r="AC55" s="137">
        <f t="shared" si="2"/>
        <v>0.72279201799352411</v>
      </c>
    </row>
    <row r="56" spans="1:30" x14ac:dyDescent="0.25">
      <c r="A56" s="4"/>
      <c r="B56" s="4"/>
      <c r="C56" s="4"/>
      <c r="D56" s="4"/>
      <c r="E56" s="4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85">
        <v>25</v>
      </c>
      <c r="AA56" s="135">
        <f t="shared" si="0"/>
        <v>5.7000000000000028</v>
      </c>
      <c r="AB56" s="136">
        <f t="shared" si="1"/>
        <v>6.2785167952331356E-2</v>
      </c>
      <c r="AC56" s="137">
        <f t="shared" si="2"/>
        <v>0.79201646376246915</v>
      </c>
    </row>
    <row r="57" spans="1:30" x14ac:dyDescent="0.25">
      <c r="A57" s="4"/>
      <c r="B57" s="4"/>
      <c r="C57" s="4"/>
      <c r="D57" s="4"/>
      <c r="E57" s="4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85">
        <v>26</v>
      </c>
      <c r="AA57" s="135">
        <f t="shared" si="0"/>
        <v>5.7916666666666696</v>
      </c>
      <c r="AB57" s="136">
        <f t="shared" si="1"/>
        <v>5.3815926879924425E-2</v>
      </c>
      <c r="AC57" s="137">
        <f t="shared" si="2"/>
        <v>0.8548016317148005</v>
      </c>
    </row>
    <row r="58" spans="1:30" x14ac:dyDescent="0.25">
      <c r="A58" s="4"/>
      <c r="B58" s="4"/>
      <c r="C58" s="4"/>
      <c r="D58" s="4"/>
      <c r="E58" s="4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85">
        <v>27</v>
      </c>
      <c r="AA58" s="135">
        <f t="shared" si="0"/>
        <v>5.8833333333333364</v>
      </c>
      <c r="AB58" s="136">
        <f t="shared" si="1"/>
        <v>4.2519261153246335E-2</v>
      </c>
      <c r="AC58" s="137">
        <f t="shared" si="2"/>
        <v>0.90861755859472493</v>
      </c>
    </row>
    <row r="59" spans="1:30" x14ac:dyDescent="0.25">
      <c r="A59" s="4"/>
      <c r="B59" s="4"/>
      <c r="C59" s="4"/>
      <c r="D59" s="4"/>
      <c r="E59" s="4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85">
        <v>28</v>
      </c>
      <c r="AA59" s="135">
        <f t="shared" si="0"/>
        <v>5.9750000000000032</v>
      </c>
      <c r="AB59" s="136">
        <f t="shared" si="1"/>
        <v>2.9431331924857584E-2</v>
      </c>
      <c r="AC59" s="137">
        <f t="shared" si="2"/>
        <v>0.95113681974797126</v>
      </c>
    </row>
    <row r="60" spans="1:30" x14ac:dyDescent="0.25">
      <c r="A60" s="4"/>
      <c r="B60" s="4"/>
      <c r="C60" s="4"/>
      <c r="D60" s="4"/>
      <c r="E60" s="4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85">
        <v>29</v>
      </c>
      <c r="AA60" s="135">
        <f t="shared" si="0"/>
        <v>6.06666666666667</v>
      </c>
      <c r="AB60" s="136">
        <f t="shared" si="1"/>
        <v>1.4250433684098285E-2</v>
      </c>
      <c r="AC60" s="137">
        <f t="shared" si="2"/>
        <v>0.98056815167282885</v>
      </c>
    </row>
    <row r="61" spans="1:30" x14ac:dyDescent="0.25">
      <c r="A61" s="4"/>
      <c r="B61" s="4"/>
      <c r="C61" s="4"/>
      <c r="D61" s="4"/>
      <c r="E61" s="4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85">
        <v>30</v>
      </c>
      <c r="AA61" s="138">
        <f>IF(Interval+AA60&lt;=Max,AA60+Interval,IF(AA60&gt;Max,0,"stop"))</f>
        <v>6.1452380952380983</v>
      </c>
      <c r="AB61" s="136">
        <f t="shared" si="1"/>
        <v>0</v>
      </c>
      <c r="AC61" s="137">
        <f t="shared" si="2"/>
        <v>0.99481858535692713</v>
      </c>
    </row>
    <row r="62" spans="1:30" x14ac:dyDescent="0.25">
      <c r="A62" s="4"/>
      <c r="B62" s="4"/>
      <c r="C62" s="4"/>
      <c r="D62" s="4"/>
      <c r="E62" s="4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85">
        <v>31</v>
      </c>
      <c r="AA62" s="139">
        <f>Max</f>
        <v>6.25</v>
      </c>
      <c r="AB62" s="136">
        <f>+AC62-AC61</f>
        <v>0</v>
      </c>
      <c r="AC62" s="140">
        <f>BETADIST(AA61,ShapeA,ShapeB,Min,Max)</f>
        <v>0.99481858535692713</v>
      </c>
    </row>
    <row r="63" spans="1:30" ht="13.8" thickBot="1" x14ac:dyDescent="0.3">
      <c r="A63" s="4"/>
      <c r="B63" s="4"/>
      <c r="C63" s="4"/>
      <c r="D63" s="4"/>
      <c r="E63" s="4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AA63" s="141"/>
      <c r="AB63" s="115">
        <f>SUM(AB32:AB62)</f>
        <v>0.99481858535692713</v>
      </c>
      <c r="AD63" s="142"/>
    </row>
    <row r="64" spans="1:30" ht="13.8" thickBot="1" x14ac:dyDescent="0.3">
      <c r="A64" s="4"/>
      <c r="B64" s="4"/>
      <c r="C64" s="4"/>
      <c r="D64" s="4"/>
      <c r="E64" s="4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AA64" s="203" t="s">
        <v>79</v>
      </c>
      <c r="AB64" s="204"/>
      <c r="AC64" s="143">
        <f>AA8</f>
        <v>0</v>
      </c>
      <c r="AD64" s="144"/>
    </row>
    <row r="65" spans="1:30" x14ac:dyDescent="0.25">
      <c r="A65" s="4"/>
      <c r="B65" s="4"/>
      <c r="C65" s="4"/>
      <c r="D65" s="4"/>
      <c r="E65" s="4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AA65" s="196">
        <v>0.25</v>
      </c>
      <c r="AB65" s="197"/>
      <c r="AC65" s="145">
        <f>BETAINV(AA65,ShapeA,ShapeB,Min,Max)</f>
        <v>4.9796265674061999</v>
      </c>
      <c r="AD65" s="144"/>
    </row>
    <row r="66" spans="1:30" x14ac:dyDescent="0.25">
      <c r="A66" s="4"/>
      <c r="B66" s="4"/>
      <c r="C66" s="4"/>
      <c r="D66" s="4"/>
      <c r="E66" s="4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AA66" s="196">
        <v>0.5</v>
      </c>
      <c r="AB66" s="197"/>
      <c r="AC66" s="145">
        <f>BETAINV(AA66,ShapeA,ShapeB,Min,Max)</f>
        <v>5.3322384168471153</v>
      </c>
      <c r="AD66" s="144"/>
    </row>
    <row r="67" spans="1:30" x14ac:dyDescent="0.25">
      <c r="A67" s="4"/>
      <c r="B67" s="4"/>
      <c r="C67" s="4"/>
      <c r="D67" s="4"/>
      <c r="E67" s="4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AA67" s="196">
        <v>0.75</v>
      </c>
      <c r="AB67" s="197"/>
      <c r="AC67" s="145">
        <f>BETAINV(AA67,ShapeA,ShapeB,Min,Max)</f>
        <v>5.643568598837378</v>
      </c>
      <c r="AD67" s="144"/>
    </row>
    <row r="68" spans="1:30" x14ac:dyDescent="0.25">
      <c r="A68" s="4"/>
      <c r="B68" s="4"/>
      <c r="C68" s="4"/>
      <c r="D68" s="4"/>
      <c r="E68" s="4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AA68" s="196">
        <v>0.9</v>
      </c>
      <c r="AB68" s="197"/>
      <c r="AC68" s="145">
        <f>BETAINV(AA68,ShapeA,ShapeB,Min,Max)</f>
        <v>5.8673751144135498</v>
      </c>
      <c r="AD68" s="144"/>
    </row>
    <row r="69" spans="1:30" ht="13.8" thickBot="1" x14ac:dyDescent="0.3">
      <c r="A69" s="4"/>
      <c r="B69" s="4"/>
      <c r="C69" s="4"/>
      <c r="D69" s="4"/>
      <c r="E69" s="4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AA69" s="198">
        <v>0.95</v>
      </c>
      <c r="AB69" s="199"/>
      <c r="AC69" s="146">
        <f>BETAINV(AA69,ShapeA,ShapeB,Min,Max)</f>
        <v>5.9721380506111315</v>
      </c>
      <c r="AD69" s="144"/>
    </row>
    <row r="70" spans="1:30" ht="13.8" thickBot="1" x14ac:dyDescent="0.3">
      <c r="A70" s="4"/>
      <c r="B70" s="4"/>
      <c r="C70" s="4"/>
      <c r="D70" s="4"/>
      <c r="E70" s="4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AA70" s="141"/>
      <c r="AC70" s="85"/>
      <c r="AD70" s="144"/>
    </row>
    <row r="71" spans="1:30" x14ac:dyDescent="0.25">
      <c r="A71" s="4"/>
      <c r="B71" s="4"/>
      <c r="C71" s="4"/>
      <c r="D71" s="4"/>
      <c r="E71" s="4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AA71" s="193" t="s">
        <v>80</v>
      </c>
      <c r="AB71" s="194"/>
      <c r="AC71" s="195"/>
      <c r="AD71" s="144"/>
    </row>
    <row r="72" spans="1:30" ht="26.4" x14ac:dyDescent="0.25">
      <c r="A72" s="4"/>
      <c r="B72" s="4"/>
      <c r="C72" s="4"/>
      <c r="D72" s="4"/>
      <c r="E72" s="4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AA72" s="147" t="s">
        <v>81</v>
      </c>
      <c r="AB72" s="148">
        <f>Mean+2*StdDev</f>
        <v>6.2083333333333339</v>
      </c>
      <c r="AC72" s="149">
        <f>AA8</f>
        <v>0</v>
      </c>
      <c r="AD72" s="144"/>
    </row>
    <row r="73" spans="1:30" ht="27" thickBot="1" x14ac:dyDescent="0.3">
      <c r="A73" s="4"/>
      <c r="B73" s="4"/>
      <c r="C73" s="4"/>
      <c r="D73" s="4"/>
      <c r="E73" s="4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AA73" s="150" t="s">
        <v>82</v>
      </c>
      <c r="AB73" s="151">
        <f>Mean-2*StdDev</f>
        <v>4.375</v>
      </c>
      <c r="AC73" s="152">
        <f>AA8</f>
        <v>0</v>
      </c>
      <c r="AD73" s="144"/>
    </row>
    <row r="74" spans="1:30" x14ac:dyDescent="0.25">
      <c r="AA74" s="141"/>
      <c r="AB74" s="153"/>
      <c r="AD74" s="144"/>
    </row>
    <row r="75" spans="1:30" x14ac:dyDescent="0.25">
      <c r="AA75" s="141"/>
      <c r="AB75" s="153"/>
      <c r="AD75" s="144"/>
    </row>
    <row r="76" spans="1:30" x14ac:dyDescent="0.25">
      <c r="AA76" s="141"/>
      <c r="AB76" s="153"/>
      <c r="AD76" s="144"/>
    </row>
    <row r="77" spans="1:30" x14ac:dyDescent="0.25">
      <c r="AA77" s="141"/>
      <c r="AB77" s="153"/>
      <c r="AD77" s="144"/>
    </row>
    <row r="78" spans="1:30" x14ac:dyDescent="0.25">
      <c r="AA78" s="141"/>
      <c r="AB78" s="153"/>
      <c r="AD78" s="144"/>
    </row>
    <row r="79" spans="1:30" x14ac:dyDescent="0.25">
      <c r="AA79" s="141"/>
      <c r="AB79" s="153"/>
      <c r="AD79" s="144"/>
    </row>
    <row r="80" spans="1:30" x14ac:dyDescent="0.25">
      <c r="AA80" s="141"/>
      <c r="AB80" s="153"/>
      <c r="AD80" s="144"/>
    </row>
  </sheetData>
  <sheetProtection algorithmName="SHA-512" hashValue="iXrhd0t9XOVbyi49b2gjkiWRCutwjeoxHoIgF3KpFC9Q69bw/C//ImgDn1XSW1xc/Q+ItuKUAi4sJNUcWI4+Fg==" saltValue="bXGm52qEbxz+uWi+blcjyA==" spinCount="100000" sheet="1" objects="1" scenarios="1" selectLockedCells="1"/>
  <mergeCells count="9">
    <mergeCell ref="B1:H2"/>
    <mergeCell ref="AA71:AC71"/>
    <mergeCell ref="AA66:AB66"/>
    <mergeCell ref="AA67:AB67"/>
    <mergeCell ref="AA68:AB68"/>
    <mergeCell ref="AA69:AB69"/>
    <mergeCell ref="AA22:AC22"/>
    <mergeCell ref="AA64:AB64"/>
    <mergeCell ref="AA65:AB65"/>
  </mergeCells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80"/>
  <sheetViews>
    <sheetView workbookViewId="0">
      <selection activeCell="AB20" sqref="AB20"/>
    </sheetView>
  </sheetViews>
  <sheetFormatPr defaultColWidth="10.6640625" defaultRowHeight="13.2" x14ac:dyDescent="0.25"/>
  <cols>
    <col min="1" max="1" width="9.33203125" customWidth="1"/>
    <col min="2" max="2" width="13.77734375" customWidth="1"/>
    <col min="3" max="5" width="9.33203125" customWidth="1"/>
    <col min="6" max="6" width="13.33203125" style="85" customWidth="1"/>
    <col min="7" max="7" width="9.6640625" style="85" customWidth="1"/>
    <col min="8" max="8" width="14.77734375" style="85" customWidth="1"/>
    <col min="9" max="25" width="10.6640625" style="85" customWidth="1"/>
    <col min="26" max="26" width="5.109375" style="85" customWidth="1"/>
    <col min="27" max="27" width="15.33203125" style="85" customWidth="1"/>
    <col min="28" max="28" width="13.44140625" style="85" customWidth="1"/>
    <col min="29" max="29" width="11.109375" style="84" customWidth="1"/>
    <col min="30" max="30" width="4.33203125" style="85" customWidth="1"/>
    <col min="31" max="16384" width="10.6640625" style="85"/>
  </cols>
  <sheetData>
    <row r="1" spans="1:29" ht="25.5" customHeight="1" x14ac:dyDescent="0.4">
      <c r="A1" s="170"/>
      <c r="B1" s="192" t="s">
        <v>96</v>
      </c>
      <c r="C1" s="192"/>
      <c r="D1" s="192"/>
      <c r="E1" s="192"/>
      <c r="F1" s="192"/>
      <c r="G1" s="192"/>
      <c r="H1" s="192"/>
      <c r="I1" s="170"/>
      <c r="J1" s="170"/>
      <c r="K1" s="170"/>
      <c r="L1" s="170"/>
      <c r="M1" s="170"/>
      <c r="N1" s="170"/>
      <c r="O1" s="170"/>
      <c r="P1" s="161"/>
      <c r="Q1" s="161"/>
      <c r="R1" s="161"/>
      <c r="S1" s="161"/>
      <c r="T1" s="161"/>
      <c r="U1" s="161"/>
      <c r="V1" s="161"/>
      <c r="W1" s="161"/>
      <c r="X1" s="161"/>
      <c r="Y1" s="161"/>
    </row>
    <row r="2" spans="1:29" ht="13.5" customHeight="1" thickBot="1" x14ac:dyDescent="0.35">
      <c r="A2" s="4"/>
      <c r="B2" s="192"/>
      <c r="C2" s="192"/>
      <c r="D2" s="192"/>
      <c r="E2" s="192"/>
      <c r="F2" s="192"/>
      <c r="G2" s="192"/>
      <c r="H2" s="192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AA2" s="82" t="s">
        <v>93</v>
      </c>
      <c r="AB2" s="83"/>
    </row>
    <row r="3" spans="1:29" ht="13.8" thickBot="1" x14ac:dyDescent="0.3">
      <c r="A3" s="4"/>
      <c r="B3" s="154" t="s">
        <v>85</v>
      </c>
      <c r="C3" s="155" t="s">
        <v>36</v>
      </c>
      <c r="D3" s="4"/>
      <c r="E3" s="169" t="s">
        <v>94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AA3" s="86"/>
    </row>
    <row r="4" spans="1:29" ht="12" customHeight="1" thickBot="1" x14ac:dyDescent="0.3">
      <c r="A4" s="4"/>
      <c r="B4" s="156" t="s">
        <v>63</v>
      </c>
      <c r="C4" s="157">
        <f>+Mean</f>
        <v>49.166666666666664</v>
      </c>
      <c r="D4" s="4"/>
      <c r="E4" s="4"/>
      <c r="F4" s="161"/>
      <c r="G4" s="161"/>
      <c r="H4" s="161"/>
      <c r="I4" s="161"/>
      <c r="J4" s="161"/>
      <c r="K4" s="161"/>
      <c r="L4" s="161"/>
      <c r="M4" s="161"/>
      <c r="N4" s="171" t="s">
        <v>88</v>
      </c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AA4" s="87"/>
      <c r="AB4" s="88" t="s">
        <v>57</v>
      </c>
      <c r="AC4" s="89" t="s">
        <v>31</v>
      </c>
    </row>
    <row r="5" spans="1:29" x14ac:dyDescent="0.25">
      <c r="A5" s="4"/>
      <c r="B5" s="158" t="s">
        <v>83</v>
      </c>
      <c r="C5" s="157">
        <f>+StdDev^2</f>
        <v>56.25</v>
      </c>
      <c r="D5" s="4"/>
      <c r="E5" s="4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AA5" s="90"/>
      <c r="AB5" s="91">
        <v>0.5</v>
      </c>
      <c r="AC5" s="92"/>
    </row>
    <row r="6" spans="1:29" x14ac:dyDescent="0.25">
      <c r="A6" s="4"/>
      <c r="B6" s="158" t="s">
        <v>86</v>
      </c>
      <c r="C6" s="157">
        <f>+StdDev</f>
        <v>7.5</v>
      </c>
      <c r="D6" s="4"/>
      <c r="E6" s="169" t="s">
        <v>95</v>
      </c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AA6" s="93"/>
      <c r="AB6" s="91">
        <v>0.5</v>
      </c>
      <c r="AC6" s="94"/>
    </row>
    <row r="7" spans="1:29" ht="21" x14ac:dyDescent="0.25">
      <c r="A7" s="4"/>
      <c r="B7" s="158" t="s">
        <v>84</v>
      </c>
      <c r="C7" s="157">
        <f>+C6/C4</f>
        <v>0.15254237288135594</v>
      </c>
      <c r="D7" s="4"/>
      <c r="E7" s="4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AA7" s="93"/>
      <c r="AB7" s="91">
        <v>0.25</v>
      </c>
      <c r="AC7" s="94"/>
    </row>
    <row r="8" spans="1:29" ht="13.8" thickBot="1" x14ac:dyDescent="0.3">
      <c r="A8" s="4"/>
      <c r="B8" s="158" t="s">
        <v>60</v>
      </c>
      <c r="C8" s="157">
        <f>+Max</f>
        <v>60</v>
      </c>
      <c r="D8" s="4"/>
      <c r="E8" s="4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AA8" s="95"/>
      <c r="AB8" s="96">
        <f>(Max-Min)/35</f>
        <v>1.2857142857142858</v>
      </c>
      <c r="AC8" s="97" t="str">
        <f>IF(AA8="Days","Day",IF(AA8="Weeks","Week","Month"))</f>
        <v>Month</v>
      </c>
    </row>
    <row r="9" spans="1:29" ht="13.8" thickBot="1" x14ac:dyDescent="0.3">
      <c r="A9" s="4"/>
      <c r="B9" s="159" t="s">
        <v>59</v>
      </c>
      <c r="C9" s="160">
        <f>+Min</f>
        <v>15</v>
      </c>
      <c r="D9" s="4"/>
      <c r="E9" s="4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AA9" s="98"/>
      <c r="AB9" s="99"/>
      <c r="AC9" s="100"/>
    </row>
    <row r="10" spans="1:29" x14ac:dyDescent="0.25">
      <c r="A10" s="4"/>
      <c r="B10" s="4"/>
      <c r="C10" s="4"/>
      <c r="D10" s="4"/>
      <c r="E10" s="4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AA10" s="101" t="s">
        <v>58</v>
      </c>
      <c r="AB10" s="102"/>
      <c r="AC10" s="103"/>
    </row>
    <row r="11" spans="1:29" x14ac:dyDescent="0.25">
      <c r="A11" s="4"/>
      <c r="B11" s="4"/>
      <c r="C11" s="4"/>
      <c r="D11" s="4"/>
      <c r="E11" s="4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AA11" s="104" t="s">
        <v>59</v>
      </c>
      <c r="AB11" s="105">
        <f>MAIN!K15</f>
        <v>15</v>
      </c>
      <c r="AC11" s="106">
        <f>AA8</f>
        <v>0</v>
      </c>
    </row>
    <row r="12" spans="1:29" x14ac:dyDescent="0.25">
      <c r="A12" s="4"/>
      <c r="B12" s="4"/>
      <c r="C12" s="4"/>
      <c r="D12" s="4"/>
      <c r="E12" s="4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AA12" s="104" t="s">
        <v>60</v>
      </c>
      <c r="AB12" s="105">
        <f>MAIN!K17</f>
        <v>60</v>
      </c>
      <c r="AC12" s="106">
        <f>AA8</f>
        <v>0</v>
      </c>
    </row>
    <row r="13" spans="1:29" ht="13.8" thickBot="1" x14ac:dyDescent="0.3">
      <c r="A13" s="4"/>
      <c r="B13" s="4"/>
      <c r="C13" s="4"/>
      <c r="D13" s="4"/>
      <c r="E13" s="4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AA13" s="107" t="s">
        <v>61</v>
      </c>
      <c r="AB13" s="96">
        <f>MAIN!K16</f>
        <v>55</v>
      </c>
      <c r="AC13" s="108">
        <f>AA8</f>
        <v>0</v>
      </c>
    </row>
    <row r="14" spans="1:29" ht="13.8" thickBot="1" x14ac:dyDescent="0.3">
      <c r="A14" s="4"/>
      <c r="B14" s="4"/>
      <c r="C14" s="4"/>
      <c r="D14" s="4"/>
      <c r="E14" s="4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AA14" s="109"/>
      <c r="AB14" s="110"/>
      <c r="AC14" s="111"/>
    </row>
    <row r="15" spans="1:29" ht="15" customHeight="1" x14ac:dyDescent="0.25">
      <c r="A15" s="4"/>
      <c r="B15" s="4"/>
      <c r="C15" s="4"/>
      <c r="D15" s="4"/>
      <c r="E15" s="4"/>
      <c r="F15" s="162"/>
      <c r="G15" s="162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AA15" s="112" t="s">
        <v>62</v>
      </c>
      <c r="AB15" s="113"/>
      <c r="AC15" s="114"/>
    </row>
    <row r="16" spans="1:29" x14ac:dyDescent="0.25">
      <c r="A16" s="4"/>
      <c r="B16" s="4"/>
      <c r="C16" s="4"/>
      <c r="D16" s="4"/>
      <c r="E16" s="4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AA16" s="104" t="s">
        <v>63</v>
      </c>
      <c r="AB16" s="110">
        <f>(Min+Max+4*Mode)/6</f>
        <v>49.166666666666664</v>
      </c>
      <c r="AC16" s="106">
        <f>AA8</f>
        <v>0</v>
      </c>
    </row>
    <row r="17" spans="1:30" x14ac:dyDescent="0.25">
      <c r="A17" s="4"/>
      <c r="B17" s="4"/>
      <c r="C17" s="4"/>
      <c r="D17" s="4"/>
      <c r="E17" s="4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AA17" s="104" t="s">
        <v>64</v>
      </c>
      <c r="AB17" s="105">
        <f>(Max-Min)/6</f>
        <v>7.5</v>
      </c>
      <c r="AC17" s="106">
        <f>AA8</f>
        <v>0</v>
      </c>
      <c r="AD17" s="115"/>
    </row>
    <row r="18" spans="1:30" x14ac:dyDescent="0.25">
      <c r="A18" s="4"/>
      <c r="B18" s="4"/>
      <c r="C18" s="4"/>
      <c r="D18" s="4"/>
      <c r="E18" s="4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AA18" s="104" t="s">
        <v>65</v>
      </c>
      <c r="AB18" s="116">
        <f>(2*(ShapeB-ShapeA)/(ShapeA+ShapeB+2))*((ShapeA+ShapeB+1)/(ShapeA*ShapeB))^0.5</f>
        <v>-0.82084690553745887</v>
      </c>
      <c r="AC18" s="106"/>
    </row>
    <row r="19" spans="1:30" x14ac:dyDescent="0.25">
      <c r="A19" s="4"/>
      <c r="B19" s="4"/>
      <c r="C19" s="4"/>
      <c r="D19" s="4"/>
      <c r="E19" s="4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AA19" s="104" t="s">
        <v>66</v>
      </c>
      <c r="AB19" s="117">
        <f>IF(Max&gt;Min,((Mean-Min)/(Max-Min))*((((Mean-Min)*(Max-Mean))/(StdDev^2))-1),0)</f>
        <v>4.2368541380887068</v>
      </c>
      <c r="AC19" s="118"/>
    </row>
    <row r="20" spans="1:30" ht="13.8" thickBot="1" x14ac:dyDescent="0.3">
      <c r="A20" s="4"/>
      <c r="B20" s="4"/>
      <c r="C20" s="4"/>
      <c r="D20" s="4"/>
      <c r="E20" s="4"/>
      <c r="F20" s="110"/>
      <c r="G20" s="163"/>
      <c r="H20" s="109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AA20" s="107" t="s">
        <v>67</v>
      </c>
      <c r="AB20" s="119">
        <f>IF(Mean&gt;Min,ShapeA*(Max-Mean)/(Mean-Min),0)</f>
        <v>1.3433927754915416</v>
      </c>
      <c r="AC20" s="120"/>
      <c r="AD20" s="115"/>
    </row>
    <row r="21" spans="1:30" x14ac:dyDescent="0.25">
      <c r="A21" s="4"/>
      <c r="B21" s="4"/>
      <c r="C21" s="4"/>
      <c r="D21" s="4"/>
      <c r="E21" s="4"/>
      <c r="F21" s="110"/>
      <c r="G21" s="163"/>
      <c r="H21" s="109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AB21" s="121"/>
      <c r="AD21" s="115"/>
    </row>
    <row r="22" spans="1:30" x14ac:dyDescent="0.25">
      <c r="A22" s="4"/>
      <c r="B22" s="4"/>
      <c r="C22" s="4"/>
      <c r="D22" s="4"/>
      <c r="E22" s="4"/>
      <c r="F22" s="110"/>
      <c r="G22" s="163"/>
      <c r="H22" s="109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AA22" s="200" t="s">
        <v>68</v>
      </c>
      <c r="AB22" s="201"/>
      <c r="AC22" s="202"/>
      <c r="AD22" s="115"/>
    </row>
    <row r="23" spans="1:30" x14ac:dyDescent="0.25">
      <c r="A23" s="4"/>
      <c r="B23" s="4"/>
      <c r="C23" s="4"/>
      <c r="D23" s="4"/>
      <c r="E23" s="4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AA23" s="122" t="s">
        <v>69</v>
      </c>
      <c r="AB23" s="123"/>
      <c r="AC23" s="124" t="s">
        <v>70</v>
      </c>
      <c r="AD23" s="115"/>
    </row>
    <row r="24" spans="1:30" x14ac:dyDescent="0.25">
      <c r="A24" s="4"/>
      <c r="B24" s="4"/>
      <c r="C24" s="4"/>
      <c r="D24" s="4"/>
      <c r="E24" s="4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AA24" s="122" t="s">
        <v>71</v>
      </c>
      <c r="AB24" s="123">
        <v>3.0997064113616943</v>
      </c>
      <c r="AC24" s="124" t="s">
        <v>70</v>
      </c>
      <c r="AD24" s="115"/>
    </row>
    <row r="25" spans="1:30" x14ac:dyDescent="0.25">
      <c r="A25" s="4"/>
      <c r="B25" s="4"/>
      <c r="C25" s="4"/>
      <c r="D25" s="4"/>
      <c r="E25" s="4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AA25" s="122" t="s">
        <v>72</v>
      </c>
      <c r="AB25" s="125">
        <v>1.4654255828720035</v>
      </c>
      <c r="AC25" s="124"/>
    </row>
    <row r="26" spans="1:30" x14ac:dyDescent="0.25">
      <c r="A26" s="4"/>
      <c r="B26" s="4"/>
      <c r="C26" s="4"/>
      <c r="D26" s="4"/>
      <c r="E26" s="4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AA26" s="122" t="s">
        <v>73</v>
      </c>
      <c r="AB26" s="125">
        <v>14.737215687897011</v>
      </c>
      <c r="AC26" s="124"/>
    </row>
    <row r="27" spans="1:30" x14ac:dyDescent="0.25">
      <c r="A27" s="4"/>
      <c r="B27" s="4"/>
      <c r="C27" s="4"/>
      <c r="D27" s="4"/>
      <c r="E27" s="4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AA27" s="122" t="s">
        <v>74</v>
      </c>
      <c r="AB27" s="125">
        <v>1272.6333366618439</v>
      </c>
      <c r="AC27" s="124"/>
    </row>
    <row r="28" spans="1:30" x14ac:dyDescent="0.25">
      <c r="A28" s="4"/>
      <c r="B28" s="4"/>
      <c r="C28" s="4"/>
      <c r="D28" s="4"/>
      <c r="E28" s="4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AA28" s="122" t="s">
        <v>75</v>
      </c>
      <c r="AB28" s="126">
        <v>1.69697683277688E-3</v>
      </c>
      <c r="AC28" s="124"/>
    </row>
    <row r="29" spans="1:30" ht="6" customHeight="1" x14ac:dyDescent="0.25">
      <c r="A29" s="4"/>
      <c r="B29" s="4"/>
      <c r="C29" s="4"/>
      <c r="D29" s="4"/>
      <c r="E29" s="4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AA29" s="127"/>
      <c r="AB29" s="128"/>
      <c r="AC29" s="129"/>
    </row>
    <row r="30" spans="1:30" ht="5.4" customHeight="1" x14ac:dyDescent="0.25">
      <c r="A30" s="4"/>
      <c r="B30" s="4"/>
      <c r="C30" s="4"/>
      <c r="D30" s="4"/>
      <c r="E30" s="4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AA30" s="130"/>
      <c r="AB30" s="131"/>
      <c r="AC30" s="129"/>
    </row>
    <row r="31" spans="1:30" ht="32.4" customHeight="1" x14ac:dyDescent="0.25">
      <c r="A31" s="4"/>
      <c r="B31" s="4"/>
      <c r="C31" s="4"/>
      <c r="D31" s="4"/>
      <c r="E31" s="4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AA31" s="132" t="s">
        <v>76</v>
      </c>
      <c r="AB31" s="133" t="s">
        <v>77</v>
      </c>
      <c r="AC31" s="134" t="s">
        <v>78</v>
      </c>
    </row>
    <row r="32" spans="1:30" x14ac:dyDescent="0.25">
      <c r="A32" s="4"/>
      <c r="B32" s="4"/>
      <c r="C32" s="4"/>
      <c r="D32" s="4"/>
      <c r="E32" s="4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85">
        <v>1</v>
      </c>
      <c r="AA32" s="135">
        <f>Min</f>
        <v>15</v>
      </c>
      <c r="AB32" s="136">
        <f>(AC33-AC32)</f>
        <v>1.0587168966158448E-6</v>
      </c>
      <c r="AC32" s="137">
        <v>0</v>
      </c>
    </row>
    <row r="33" spans="1:29" x14ac:dyDescent="0.25">
      <c r="A33" s="4"/>
      <c r="B33" s="4"/>
      <c r="C33" s="4"/>
      <c r="D33" s="4"/>
      <c r="E33" s="4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85">
        <v>2</v>
      </c>
      <c r="AA33" s="135">
        <f t="shared" ref="AA33:AA60" si="0">+AA32+(($AA$62-$AA$32)/30)</f>
        <v>16.5</v>
      </c>
      <c r="AB33" s="136">
        <f t="shared" ref="AB33:AB61" si="1">+AC34-AC33</f>
        <v>1.8711151188108491E-5</v>
      </c>
      <c r="AC33" s="137">
        <f t="shared" ref="AC33:AC61" si="2">BETADIST(AA33,ShapeA,ShapeB,Min,Max)</f>
        <v>1.0587168966158448E-6</v>
      </c>
    </row>
    <row r="34" spans="1:29" x14ac:dyDescent="0.25">
      <c r="A34" s="4"/>
      <c r="B34" s="4"/>
      <c r="C34" s="4"/>
      <c r="D34" s="4"/>
      <c r="E34" s="4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85">
        <v>3</v>
      </c>
      <c r="AA34" s="135">
        <f t="shared" si="0"/>
        <v>18</v>
      </c>
      <c r="AB34" s="136">
        <f t="shared" si="1"/>
        <v>8.931276093818318E-5</v>
      </c>
      <c r="AC34" s="137">
        <f t="shared" si="2"/>
        <v>1.9769868084724336E-5</v>
      </c>
    </row>
    <row r="35" spans="1:29" x14ac:dyDescent="0.25">
      <c r="A35" s="4"/>
      <c r="B35" s="4"/>
      <c r="C35" s="4"/>
      <c r="D35" s="4"/>
      <c r="E35" s="4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85">
        <v>4</v>
      </c>
      <c r="AA35" s="135">
        <f t="shared" si="0"/>
        <v>19.5</v>
      </c>
      <c r="AB35" s="136">
        <f t="shared" si="1"/>
        <v>2.5621673034244291E-4</v>
      </c>
      <c r="AC35" s="137">
        <f t="shared" si="2"/>
        <v>1.0908262902290752E-4</v>
      </c>
    </row>
    <row r="36" spans="1:29" x14ac:dyDescent="0.25">
      <c r="A36" s="4"/>
      <c r="B36" s="4"/>
      <c r="C36" s="4"/>
      <c r="D36" s="4"/>
      <c r="E36" s="4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85">
        <v>5</v>
      </c>
      <c r="AA36" s="135">
        <f t="shared" si="0"/>
        <v>21</v>
      </c>
      <c r="AB36" s="136">
        <f t="shared" si="1"/>
        <v>5.6505257712391118E-4</v>
      </c>
      <c r="AC36" s="137">
        <f t="shared" si="2"/>
        <v>3.6529935936535044E-4</v>
      </c>
    </row>
    <row r="37" spans="1:29" x14ac:dyDescent="0.25">
      <c r="A37" s="4"/>
      <c r="B37" s="4"/>
      <c r="C37" s="4"/>
      <c r="D37" s="4"/>
      <c r="E37" s="4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85">
        <v>6</v>
      </c>
      <c r="AA37" s="135">
        <f t="shared" si="0"/>
        <v>22.5</v>
      </c>
      <c r="AB37" s="136">
        <f t="shared" si="1"/>
        <v>1.0620666405687436E-3</v>
      </c>
      <c r="AC37" s="137">
        <f t="shared" si="2"/>
        <v>9.3035193648926162E-4</v>
      </c>
    </row>
    <row r="38" spans="1:29" x14ac:dyDescent="0.25">
      <c r="A38" s="4"/>
      <c r="B38" s="4"/>
      <c r="C38" s="4"/>
      <c r="D38" s="4"/>
      <c r="E38" s="4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85">
        <v>7</v>
      </c>
      <c r="AA38" s="135">
        <f t="shared" si="0"/>
        <v>24</v>
      </c>
      <c r="AB38" s="136">
        <f t="shared" si="1"/>
        <v>1.7930264875179337E-3</v>
      </c>
      <c r="AC38" s="137">
        <f t="shared" si="2"/>
        <v>1.9924185770580053E-3</v>
      </c>
    </row>
    <row r="39" spans="1:29" x14ac:dyDescent="0.25">
      <c r="A39" s="4"/>
      <c r="B39" s="4"/>
      <c r="C39" s="4"/>
      <c r="D39" s="4"/>
      <c r="E39" s="4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85">
        <v>8</v>
      </c>
      <c r="AA39" s="135">
        <f t="shared" si="0"/>
        <v>25.5</v>
      </c>
      <c r="AB39" s="136">
        <f t="shared" si="1"/>
        <v>2.8023478961866168E-3</v>
      </c>
      <c r="AC39" s="137">
        <f t="shared" si="2"/>
        <v>3.7854450645759389E-3</v>
      </c>
    </row>
    <row r="40" spans="1:29" x14ac:dyDescent="0.25">
      <c r="A40" s="4"/>
      <c r="B40" s="4"/>
      <c r="C40" s="4"/>
      <c r="D40" s="4"/>
      <c r="E40" s="4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85">
        <v>9</v>
      </c>
      <c r="AA40" s="135">
        <f t="shared" si="0"/>
        <v>27</v>
      </c>
      <c r="AB40" s="136">
        <f t="shared" si="1"/>
        <v>4.1323178153974812E-3</v>
      </c>
      <c r="AC40" s="137">
        <f t="shared" si="2"/>
        <v>6.5877929607625558E-3</v>
      </c>
    </row>
    <row r="41" spans="1:29" x14ac:dyDescent="0.25">
      <c r="A41" s="4"/>
      <c r="B41" s="4"/>
      <c r="C41" s="4"/>
      <c r="D41" s="4"/>
      <c r="E41" s="4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85">
        <v>10</v>
      </c>
      <c r="AA41" s="135">
        <f t="shared" si="0"/>
        <v>28.5</v>
      </c>
      <c r="AB41" s="136">
        <f t="shared" si="1"/>
        <v>5.8223476757507837E-3</v>
      </c>
      <c r="AC41" s="137">
        <f t="shared" si="2"/>
        <v>1.0720110776160037E-2</v>
      </c>
    </row>
    <row r="42" spans="1:29" x14ac:dyDescent="0.25">
      <c r="A42" s="4"/>
      <c r="B42" s="4"/>
      <c r="C42" s="4"/>
      <c r="D42" s="4"/>
      <c r="E42" s="4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85">
        <v>11</v>
      </c>
      <c r="AA42" s="135">
        <f t="shared" si="0"/>
        <v>30</v>
      </c>
      <c r="AB42" s="136">
        <f t="shared" si="1"/>
        <v>7.9082136560392931E-3</v>
      </c>
      <c r="AC42" s="137">
        <f t="shared" si="2"/>
        <v>1.6542458451910821E-2</v>
      </c>
    </row>
    <row r="43" spans="1:29" x14ac:dyDescent="0.25">
      <c r="A43" s="4"/>
      <c r="B43" s="4"/>
      <c r="C43" s="4"/>
      <c r="D43" s="4"/>
      <c r="E43" s="4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85">
        <v>12</v>
      </c>
      <c r="AA43" s="135">
        <f t="shared" si="0"/>
        <v>31.5</v>
      </c>
      <c r="AB43" s="136">
        <f t="shared" si="1"/>
        <v>1.0421248274037155E-2</v>
      </c>
      <c r="AC43" s="137">
        <f t="shared" si="2"/>
        <v>2.4450672107950114E-2</v>
      </c>
    </row>
    <row r="44" spans="1:29" x14ac:dyDescent="0.25">
      <c r="A44" s="4"/>
      <c r="B44" s="4"/>
      <c r="C44" s="4"/>
      <c r="D44" s="4"/>
      <c r="E44" s="4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85">
        <v>13</v>
      </c>
      <c r="AA44" s="135">
        <f t="shared" si="0"/>
        <v>33</v>
      </c>
      <c r="AB44" s="136">
        <f t="shared" si="1"/>
        <v>1.3387448140968823E-2</v>
      </c>
      <c r="AC44" s="137">
        <f t="shared" si="2"/>
        <v>3.4871920381987269E-2</v>
      </c>
    </row>
    <row r="45" spans="1:29" x14ac:dyDescent="0.25">
      <c r="A45" s="4"/>
      <c r="B45" s="4"/>
      <c r="C45" s="4"/>
      <c r="D45" s="4"/>
      <c r="E45" s="4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85">
        <v>14</v>
      </c>
      <c r="AA45" s="135">
        <f t="shared" si="0"/>
        <v>34.5</v>
      </c>
      <c r="AB45" s="136">
        <f t="shared" si="1"/>
        <v>1.6826458041819661E-2</v>
      </c>
      <c r="AC45" s="137">
        <f t="shared" si="2"/>
        <v>4.8259368522956092E-2</v>
      </c>
    </row>
    <row r="46" spans="1:29" x14ac:dyDescent="0.25">
      <c r="A46" s="4"/>
      <c r="B46" s="4"/>
      <c r="C46" s="4"/>
      <c r="D46" s="4"/>
      <c r="E46" s="4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85">
        <v>15</v>
      </c>
      <c r="AA46" s="135">
        <f t="shared" si="0"/>
        <v>36</v>
      </c>
      <c r="AB46" s="136">
        <f t="shared" si="1"/>
        <v>2.0750381730213999E-2</v>
      </c>
      <c r="AC46" s="137">
        <f t="shared" si="2"/>
        <v>6.5085826564775753E-2</v>
      </c>
    </row>
    <row r="47" spans="1:29" x14ac:dyDescent="0.25">
      <c r="A47" s="4"/>
      <c r="B47" s="4"/>
      <c r="C47" s="4"/>
      <c r="D47" s="4"/>
      <c r="E47" s="4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85">
        <v>16</v>
      </c>
      <c r="AA47" s="135">
        <f t="shared" si="0"/>
        <v>37.5</v>
      </c>
      <c r="AB47" s="136">
        <f t="shared" si="1"/>
        <v>2.5162353591646397E-2</v>
      </c>
      <c r="AC47" s="137">
        <f t="shared" si="2"/>
        <v>8.5836208294989752E-2</v>
      </c>
    </row>
    <row r="48" spans="1:29" x14ac:dyDescent="0.25">
      <c r="A48" s="4"/>
      <c r="B48" s="4"/>
      <c r="C48" s="4"/>
      <c r="D48" s="4"/>
      <c r="E48" s="4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85">
        <v>17</v>
      </c>
      <c r="AA48" s="135">
        <f t="shared" si="0"/>
        <v>39</v>
      </c>
      <c r="AB48" s="136">
        <f t="shared" si="1"/>
        <v>3.005477966800274E-2</v>
      </c>
      <c r="AC48" s="137">
        <f t="shared" si="2"/>
        <v>0.11099856188663615</v>
      </c>
    </row>
    <row r="49" spans="1:30" x14ac:dyDescent="0.25">
      <c r="A49" s="4"/>
      <c r="B49" s="4"/>
      <c r="C49" s="4"/>
      <c r="D49" s="4"/>
      <c r="E49" s="4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85">
        <v>18</v>
      </c>
      <c r="AA49" s="135">
        <f t="shared" si="0"/>
        <v>40.5</v>
      </c>
      <c r="AB49" s="136">
        <f t="shared" si="1"/>
        <v>3.5407116013686624E-2</v>
      </c>
      <c r="AC49" s="137">
        <f t="shared" si="2"/>
        <v>0.14105334155463889</v>
      </c>
    </row>
    <row r="50" spans="1:30" x14ac:dyDescent="0.25">
      <c r="A50" s="4"/>
      <c r="B50" s="4"/>
      <c r="C50" s="4"/>
      <c r="D50" s="4"/>
      <c r="E50" s="4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85">
        <v>19</v>
      </c>
      <c r="AA50" s="135">
        <f t="shared" si="0"/>
        <v>42</v>
      </c>
      <c r="AB50" s="136">
        <f t="shared" si="1"/>
        <v>4.1182987143530608E-2</v>
      </c>
      <c r="AC50" s="137">
        <f t="shared" si="2"/>
        <v>0.17646045756832551</v>
      </c>
    </row>
    <row r="51" spans="1:30" x14ac:dyDescent="0.25">
      <c r="A51" s="4"/>
      <c r="B51" s="4"/>
      <c r="C51" s="4"/>
      <c r="D51" s="4"/>
      <c r="E51" s="4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85">
        <v>20</v>
      </c>
      <c r="AA51" s="135">
        <f t="shared" si="0"/>
        <v>43.5</v>
      </c>
      <c r="AB51" s="136">
        <f t="shared" si="1"/>
        <v>4.7326339224403741E-2</v>
      </c>
      <c r="AC51" s="137">
        <f t="shared" si="2"/>
        <v>0.21764344471185612</v>
      </c>
    </row>
    <row r="52" spans="1:30" ht="13.95" customHeight="1" x14ac:dyDescent="0.25">
      <c r="A52" s="4"/>
      <c r="B52" s="4"/>
      <c r="C52" s="4"/>
      <c r="D52" s="4"/>
      <c r="E52" s="4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85">
        <v>21</v>
      </c>
      <c r="AA52" s="135">
        <f t="shared" si="0"/>
        <v>45</v>
      </c>
      <c r="AB52" s="136">
        <f t="shared" si="1"/>
        <v>5.3756136488445017E-2</v>
      </c>
      <c r="AC52" s="137">
        <f t="shared" si="2"/>
        <v>0.26496978393625986</v>
      </c>
    </row>
    <row r="53" spans="1:30" x14ac:dyDescent="0.25">
      <c r="A53" s="4"/>
      <c r="B53" s="4"/>
      <c r="C53" s="4"/>
      <c r="D53" s="4"/>
      <c r="E53" s="4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85">
        <v>22</v>
      </c>
      <c r="AA53" s="135">
        <f t="shared" si="0"/>
        <v>46.5</v>
      </c>
      <c r="AB53" s="136">
        <f t="shared" si="1"/>
        <v>6.0358773571479507E-2</v>
      </c>
      <c r="AC53" s="137">
        <f t="shared" si="2"/>
        <v>0.31872592042470488</v>
      </c>
    </row>
    <row r="54" spans="1:30" x14ac:dyDescent="0.25">
      <c r="A54" s="4"/>
      <c r="B54" s="4"/>
      <c r="C54" s="4"/>
      <c r="D54" s="4"/>
      <c r="E54" s="4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85">
        <v>23</v>
      </c>
      <c r="AA54" s="135">
        <f t="shared" si="0"/>
        <v>48</v>
      </c>
      <c r="AB54" s="136">
        <f t="shared" si="1"/>
        <v>6.6976736160097472E-2</v>
      </c>
      <c r="AC54" s="137">
        <f t="shared" si="2"/>
        <v>0.37908469399618439</v>
      </c>
    </row>
    <row r="55" spans="1:30" x14ac:dyDescent="0.25">
      <c r="A55" s="4"/>
      <c r="B55" s="4"/>
      <c r="C55" s="4"/>
      <c r="D55" s="4"/>
      <c r="E55" s="4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85">
        <v>24</v>
      </c>
      <c r="AA55" s="135">
        <f t="shared" si="0"/>
        <v>49.5</v>
      </c>
      <c r="AB55" s="136">
        <f t="shared" si="1"/>
        <v>7.3390735264345142E-2</v>
      </c>
      <c r="AC55" s="137">
        <f t="shared" si="2"/>
        <v>0.44606143015628186</v>
      </c>
    </row>
    <row r="56" spans="1:30" x14ac:dyDescent="0.25">
      <c r="A56" s="4"/>
      <c r="B56" s="4"/>
      <c r="C56" s="4"/>
      <c r="D56" s="4"/>
      <c r="E56" s="4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85">
        <v>25</v>
      </c>
      <c r="AA56" s="135">
        <f t="shared" si="0"/>
        <v>51</v>
      </c>
      <c r="AB56" s="136">
        <f t="shared" si="1"/>
        <v>7.928963618511764E-2</v>
      </c>
      <c r="AC56" s="137">
        <f t="shared" si="2"/>
        <v>0.519452165420627</v>
      </c>
    </row>
    <row r="57" spans="1:30" x14ac:dyDescent="0.25">
      <c r="A57" s="4"/>
      <c r="B57" s="4"/>
      <c r="C57" s="4"/>
      <c r="D57" s="4"/>
      <c r="E57" s="4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85">
        <v>26</v>
      </c>
      <c r="AA57" s="135">
        <f t="shared" si="0"/>
        <v>52.5</v>
      </c>
      <c r="AB57" s="136">
        <f t="shared" si="1"/>
        <v>8.4215305943296737E-2</v>
      </c>
      <c r="AC57" s="137">
        <f t="shared" si="2"/>
        <v>0.59874180160574464</v>
      </c>
    </row>
    <row r="58" spans="1:30" x14ac:dyDescent="0.25">
      <c r="A58" s="4"/>
      <c r="B58" s="4"/>
      <c r="C58" s="4"/>
      <c r="D58" s="4"/>
      <c r="E58" s="4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85">
        <v>27</v>
      </c>
      <c r="AA58" s="135">
        <f t="shared" si="0"/>
        <v>54</v>
      </c>
      <c r="AB58" s="136">
        <f t="shared" si="1"/>
        <v>8.7448838797039907E-2</v>
      </c>
      <c r="AC58" s="137">
        <f t="shared" si="2"/>
        <v>0.68295710754904138</v>
      </c>
    </row>
    <row r="59" spans="1:30" x14ac:dyDescent="0.25">
      <c r="A59" s="4"/>
      <c r="B59" s="4"/>
      <c r="C59" s="4"/>
      <c r="D59" s="4"/>
      <c r="E59" s="4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85">
        <v>28</v>
      </c>
      <c r="AA59" s="135">
        <f t="shared" si="0"/>
        <v>55.5</v>
      </c>
      <c r="AB59" s="136">
        <f t="shared" si="1"/>
        <v>8.7731154103761311E-2</v>
      </c>
      <c r="AC59" s="137">
        <f t="shared" si="2"/>
        <v>0.77040594634608128</v>
      </c>
    </row>
    <row r="60" spans="1:30" x14ac:dyDescent="0.25">
      <c r="A60" s="4"/>
      <c r="B60" s="4"/>
      <c r="C60" s="4"/>
      <c r="D60" s="4"/>
      <c r="E60" s="4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85">
        <v>29</v>
      </c>
      <c r="AA60" s="135">
        <f t="shared" si="0"/>
        <v>57</v>
      </c>
      <c r="AB60" s="136">
        <f t="shared" si="1"/>
        <v>7.1274600486418871E-2</v>
      </c>
      <c r="AC60" s="137">
        <f t="shared" si="2"/>
        <v>0.85813710044984259</v>
      </c>
    </row>
    <row r="61" spans="1:30" x14ac:dyDescent="0.25">
      <c r="A61" s="4"/>
      <c r="B61" s="4"/>
      <c r="C61" s="4"/>
      <c r="D61" s="4"/>
      <c r="E61" s="4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85">
        <v>30</v>
      </c>
      <c r="AA61" s="138">
        <f>IF(Interval+AA60&lt;=Max,AA60+Interval,IF(AA60&gt;Max,0,"stop"))</f>
        <v>58.285714285714285</v>
      </c>
      <c r="AB61" s="136">
        <f t="shared" si="1"/>
        <v>0</v>
      </c>
      <c r="AC61" s="137">
        <f t="shared" si="2"/>
        <v>0.92941170093626146</v>
      </c>
    </row>
    <row r="62" spans="1:30" x14ac:dyDescent="0.25">
      <c r="A62" s="4"/>
      <c r="B62" s="4"/>
      <c r="C62" s="4"/>
      <c r="D62" s="4"/>
      <c r="E62" s="4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85">
        <v>31</v>
      </c>
      <c r="AA62" s="139">
        <f>Max</f>
        <v>60</v>
      </c>
      <c r="AB62" s="136">
        <f>+AC62-AC61</f>
        <v>0</v>
      </c>
      <c r="AC62" s="140">
        <f>BETADIST(AA61,ShapeA,ShapeB,Min,Max)</f>
        <v>0.92941170093626146</v>
      </c>
    </row>
    <row r="63" spans="1:30" ht="13.8" thickBot="1" x14ac:dyDescent="0.3">
      <c r="A63" s="4"/>
      <c r="B63" s="4"/>
      <c r="C63" s="4"/>
      <c r="D63" s="4"/>
      <c r="E63" s="4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AA63" s="141"/>
      <c r="AB63" s="115">
        <f>SUM(AB32:AB62)</f>
        <v>0.92941170093626146</v>
      </c>
      <c r="AD63" s="142"/>
    </row>
    <row r="64" spans="1:30" ht="13.8" thickBot="1" x14ac:dyDescent="0.3">
      <c r="A64" s="4"/>
      <c r="B64" s="4"/>
      <c r="C64" s="4"/>
      <c r="D64" s="4"/>
      <c r="E64" s="4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AA64" s="203" t="s">
        <v>79</v>
      </c>
      <c r="AB64" s="204"/>
      <c r="AC64" s="143">
        <f>AA8</f>
        <v>0</v>
      </c>
      <c r="AD64" s="144"/>
    </row>
    <row r="65" spans="1:30" x14ac:dyDescent="0.25">
      <c r="A65" s="4"/>
      <c r="B65" s="4"/>
      <c r="C65" s="4"/>
      <c r="D65" s="4"/>
      <c r="E65" s="4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AA65" s="196">
        <v>0.25</v>
      </c>
      <c r="AB65" s="197"/>
      <c r="AC65" s="145">
        <f>BETAINV(AA65,ShapeA,ShapeB,Min,Max)</f>
        <v>44.546667480829399</v>
      </c>
      <c r="AD65" s="144"/>
    </row>
    <row r="66" spans="1:30" x14ac:dyDescent="0.25">
      <c r="A66" s="4"/>
      <c r="B66" s="4"/>
      <c r="C66" s="4"/>
      <c r="D66" s="4"/>
      <c r="E66" s="4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AA66" s="196">
        <v>0.5</v>
      </c>
      <c r="AB66" s="197"/>
      <c r="AC66" s="145">
        <f>BETAINV(AA66,ShapeA,ShapeB,Min,Max)</f>
        <v>50.614492370996693</v>
      </c>
      <c r="AD66" s="144"/>
    </row>
    <row r="67" spans="1:30" x14ac:dyDescent="0.25">
      <c r="A67" s="4"/>
      <c r="B67" s="4"/>
      <c r="C67" s="4"/>
      <c r="D67" s="4"/>
      <c r="E67" s="4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AA67" s="196">
        <v>0.75</v>
      </c>
      <c r="AB67" s="197"/>
      <c r="AC67" s="145">
        <f>BETAINV(AA67,ShapeA,ShapeB,Min,Max)</f>
        <v>55.152739511368537</v>
      </c>
      <c r="AD67" s="144"/>
    </row>
    <row r="68" spans="1:30" x14ac:dyDescent="0.25">
      <c r="A68" s="4"/>
      <c r="B68" s="4"/>
      <c r="C68" s="4"/>
      <c r="D68" s="4"/>
      <c r="E68" s="4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AA68" s="196">
        <v>0.9</v>
      </c>
      <c r="AB68" s="197"/>
      <c r="AC68" s="145">
        <f>BETAINV(AA68,ShapeA,ShapeB,Min,Max)</f>
        <v>57.740335032155315</v>
      </c>
      <c r="AD68" s="144"/>
    </row>
    <row r="69" spans="1:30" ht="13.8" thickBot="1" x14ac:dyDescent="0.3">
      <c r="A69" s="4"/>
      <c r="B69" s="4"/>
      <c r="C69" s="4"/>
      <c r="D69" s="4"/>
      <c r="E69" s="4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AA69" s="198">
        <v>0.95</v>
      </c>
      <c r="AB69" s="199"/>
      <c r="AC69" s="146">
        <f>BETAINV(AA69,ShapeA,ShapeB,Min,Max)</f>
        <v>58.690343882087973</v>
      </c>
      <c r="AD69" s="144"/>
    </row>
    <row r="70" spans="1:30" ht="13.8" thickBot="1" x14ac:dyDescent="0.3">
      <c r="A70" s="4"/>
      <c r="B70" s="4"/>
      <c r="C70" s="4"/>
      <c r="D70" s="4"/>
      <c r="E70" s="4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AA70" s="141"/>
      <c r="AC70" s="85"/>
      <c r="AD70" s="144"/>
    </row>
    <row r="71" spans="1:30" x14ac:dyDescent="0.25">
      <c r="A71" s="4"/>
      <c r="B71" s="4"/>
      <c r="C71" s="4"/>
      <c r="D71" s="4"/>
      <c r="E71" s="4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AA71" s="193" t="s">
        <v>80</v>
      </c>
      <c r="AB71" s="194"/>
      <c r="AC71" s="195"/>
      <c r="AD71" s="144"/>
    </row>
    <row r="72" spans="1:30" ht="26.4" x14ac:dyDescent="0.25">
      <c r="A72" s="4"/>
      <c r="B72" s="4"/>
      <c r="C72" s="4"/>
      <c r="D72" s="4"/>
      <c r="E72" s="4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AA72" s="147" t="s">
        <v>81</v>
      </c>
      <c r="AB72" s="148">
        <f>Mean+2*StdDev</f>
        <v>64.166666666666657</v>
      </c>
      <c r="AC72" s="149">
        <f>AA8</f>
        <v>0</v>
      </c>
      <c r="AD72" s="144"/>
    </row>
    <row r="73" spans="1:30" ht="27" thickBot="1" x14ac:dyDescent="0.3">
      <c r="A73" s="4"/>
      <c r="B73" s="4"/>
      <c r="C73" s="4"/>
      <c r="D73" s="4"/>
      <c r="E73" s="4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AA73" s="150" t="s">
        <v>82</v>
      </c>
      <c r="AB73" s="151">
        <f>Mean-2*StdDev</f>
        <v>34.166666666666664</v>
      </c>
      <c r="AC73" s="152">
        <f>AA8</f>
        <v>0</v>
      </c>
      <c r="AD73" s="144"/>
    </row>
    <row r="74" spans="1:30" x14ac:dyDescent="0.25">
      <c r="AA74" s="141"/>
      <c r="AB74" s="153"/>
      <c r="AD74" s="144"/>
    </row>
    <row r="75" spans="1:30" x14ac:dyDescent="0.25">
      <c r="AA75" s="141"/>
      <c r="AB75" s="153"/>
      <c r="AD75" s="144"/>
    </row>
    <row r="76" spans="1:30" x14ac:dyDescent="0.25">
      <c r="AA76" s="141"/>
      <c r="AB76" s="153"/>
      <c r="AD76" s="144"/>
    </row>
    <row r="77" spans="1:30" x14ac:dyDescent="0.25">
      <c r="AA77" s="141"/>
      <c r="AB77" s="153"/>
      <c r="AD77" s="144"/>
    </row>
    <row r="78" spans="1:30" x14ac:dyDescent="0.25">
      <c r="AA78" s="141"/>
      <c r="AB78" s="153"/>
      <c r="AD78" s="144"/>
    </row>
    <row r="79" spans="1:30" x14ac:dyDescent="0.25">
      <c r="AA79" s="141"/>
      <c r="AB79" s="153"/>
      <c r="AD79" s="144"/>
    </row>
    <row r="80" spans="1:30" x14ac:dyDescent="0.25">
      <c r="AA80" s="141"/>
      <c r="AB80" s="153"/>
      <c r="AD80" s="144"/>
    </row>
  </sheetData>
  <sheetProtection algorithmName="SHA-512" hashValue="SeqXKl7xIyNnTc7fSZOvUjAxoSd7//Mn+cTPzy8OmD37hwzs5CQHzGnE1reI+H3TEzeWSnupGgwsVfWwyBJpGQ==" saltValue="NLKmTtlsxvyY8gJm8drc3w==" spinCount="100000" sheet="1" objects="1" scenarios="1" selectLockedCells="1"/>
  <mergeCells count="9">
    <mergeCell ref="AA22:AC22"/>
    <mergeCell ref="AA64:AB64"/>
    <mergeCell ref="AA65:AB65"/>
    <mergeCell ref="B1:H2"/>
    <mergeCell ref="AA71:AC71"/>
    <mergeCell ref="AA66:AB66"/>
    <mergeCell ref="AA67:AB67"/>
    <mergeCell ref="AA68:AB68"/>
    <mergeCell ref="AA69:AB69"/>
  </mergeCells>
  <phoneticPr fontId="7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80"/>
  <sheetViews>
    <sheetView workbookViewId="0"/>
  </sheetViews>
  <sheetFormatPr defaultColWidth="10.6640625" defaultRowHeight="13.2" x14ac:dyDescent="0.25"/>
  <cols>
    <col min="1" max="1" width="9.33203125" customWidth="1"/>
    <col min="2" max="2" width="13.77734375" customWidth="1"/>
    <col min="3" max="5" width="9.33203125" customWidth="1"/>
    <col min="6" max="6" width="13.33203125" style="85" customWidth="1"/>
    <col min="7" max="7" width="9.6640625" style="85" customWidth="1"/>
    <col min="8" max="8" width="14.77734375" style="85" customWidth="1"/>
    <col min="9" max="25" width="10.6640625" style="85" customWidth="1"/>
    <col min="26" max="26" width="5.109375" style="85" customWidth="1"/>
    <col min="27" max="27" width="15.33203125" style="85" customWidth="1"/>
    <col min="28" max="28" width="13.44140625" style="85" customWidth="1"/>
    <col min="29" max="29" width="11.109375" style="84" customWidth="1"/>
    <col min="30" max="30" width="4.33203125" style="85" customWidth="1"/>
    <col min="31" max="16384" width="10.6640625" style="85"/>
  </cols>
  <sheetData>
    <row r="1" spans="1:29" ht="25.5" customHeight="1" x14ac:dyDescent="0.4">
      <c r="A1" s="185"/>
      <c r="B1" s="192" t="s">
        <v>21</v>
      </c>
      <c r="C1" s="192"/>
      <c r="D1" s="192"/>
      <c r="E1" s="192"/>
      <c r="F1" s="192"/>
      <c r="G1" s="192"/>
      <c r="H1" s="192"/>
      <c r="I1" s="170"/>
      <c r="J1" s="170"/>
      <c r="K1" s="170"/>
      <c r="L1" s="170"/>
      <c r="M1" s="170"/>
      <c r="N1" s="170"/>
      <c r="O1" s="170"/>
      <c r="P1" s="161"/>
      <c r="Q1" s="161"/>
      <c r="R1" s="161"/>
      <c r="S1" s="161"/>
      <c r="T1" s="161"/>
      <c r="U1" s="161"/>
      <c r="V1" s="161"/>
      <c r="W1" s="161"/>
      <c r="X1" s="161"/>
      <c r="Y1" s="161"/>
    </row>
    <row r="2" spans="1:29" ht="13.5" customHeight="1" thickBot="1" x14ac:dyDescent="0.35">
      <c r="A2" s="4"/>
      <c r="B2" s="192"/>
      <c r="C2" s="192"/>
      <c r="D2" s="192"/>
      <c r="E2" s="192"/>
      <c r="F2" s="192"/>
      <c r="G2" s="192"/>
      <c r="H2" s="192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AA2" s="82" t="s">
        <v>93</v>
      </c>
      <c r="AB2" s="83"/>
    </row>
    <row r="3" spans="1:29" ht="13.8" thickBot="1" x14ac:dyDescent="0.3">
      <c r="A3" s="4"/>
      <c r="B3" s="154" t="s">
        <v>85</v>
      </c>
      <c r="C3" s="155" t="s">
        <v>36</v>
      </c>
      <c r="D3" s="4"/>
      <c r="E3" s="169" t="s">
        <v>94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AA3" s="86"/>
    </row>
    <row r="4" spans="1:29" ht="12" customHeight="1" thickBot="1" x14ac:dyDescent="0.3">
      <c r="A4" s="4"/>
      <c r="B4" s="156" t="s">
        <v>63</v>
      </c>
      <c r="C4" s="157">
        <f>+Mean</f>
        <v>143.29999999999998</v>
      </c>
      <c r="D4" s="4"/>
      <c r="E4" s="4"/>
      <c r="F4" s="161"/>
      <c r="G4" s="161"/>
      <c r="H4" s="161"/>
      <c r="I4" s="161"/>
      <c r="J4" s="161"/>
      <c r="K4" s="161"/>
      <c r="L4" s="161"/>
      <c r="M4" s="161"/>
      <c r="N4" s="171" t="s">
        <v>88</v>
      </c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AA4" s="87"/>
      <c r="AB4" s="88" t="s">
        <v>57</v>
      </c>
      <c r="AC4" s="89" t="s">
        <v>31</v>
      </c>
    </row>
    <row r="5" spans="1:29" x14ac:dyDescent="0.25">
      <c r="A5" s="4"/>
      <c r="B5" s="158" t="s">
        <v>83</v>
      </c>
      <c r="C5" s="157">
        <f>+StdDev^2</f>
        <v>2.7777777777777781</v>
      </c>
      <c r="D5" s="4"/>
      <c r="E5" s="4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AA5" s="90"/>
      <c r="AB5" s="91">
        <v>0.5</v>
      </c>
      <c r="AC5" s="92"/>
    </row>
    <row r="6" spans="1:29" x14ac:dyDescent="0.25">
      <c r="A6" s="4"/>
      <c r="B6" s="158" t="s">
        <v>86</v>
      </c>
      <c r="C6" s="157">
        <f>+StdDev</f>
        <v>1.6666666666666667</v>
      </c>
      <c r="D6" s="4"/>
      <c r="E6" s="169" t="s">
        <v>95</v>
      </c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AA6" s="93"/>
      <c r="AB6" s="91">
        <v>0.5</v>
      </c>
      <c r="AC6" s="94"/>
    </row>
    <row r="7" spans="1:29" ht="21" x14ac:dyDescent="0.25">
      <c r="A7" s="4"/>
      <c r="B7" s="158" t="s">
        <v>84</v>
      </c>
      <c r="C7" s="157">
        <f>+C6/C4</f>
        <v>1.1630611770179114E-2</v>
      </c>
      <c r="D7" s="4"/>
      <c r="E7" s="4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AA7" s="93"/>
      <c r="AB7" s="91">
        <v>0.25</v>
      </c>
      <c r="AC7" s="94"/>
    </row>
    <row r="8" spans="1:29" ht="13.8" thickBot="1" x14ac:dyDescent="0.3">
      <c r="A8" s="4"/>
      <c r="B8" s="158" t="s">
        <v>60</v>
      </c>
      <c r="C8" s="157">
        <f>+Max</f>
        <v>150</v>
      </c>
      <c r="D8" s="4"/>
      <c r="E8" s="4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AA8" s="95"/>
      <c r="AB8" s="96">
        <f>(Max-Min)/35</f>
        <v>0.2857142857142857</v>
      </c>
      <c r="AC8" s="97" t="str">
        <f>IF(AA8="Days","Day",IF(AA8="Weeks","Week","Month"))</f>
        <v>Month</v>
      </c>
    </row>
    <row r="9" spans="1:29" ht="13.8" thickBot="1" x14ac:dyDescent="0.3">
      <c r="A9" s="4"/>
      <c r="B9" s="159" t="s">
        <v>59</v>
      </c>
      <c r="C9" s="160">
        <f>+Min</f>
        <v>140</v>
      </c>
      <c r="D9" s="4"/>
      <c r="E9" s="4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AA9" s="98"/>
      <c r="AB9" s="99"/>
      <c r="AC9" s="100"/>
    </row>
    <row r="10" spans="1:29" x14ac:dyDescent="0.25">
      <c r="A10" s="4"/>
      <c r="B10" s="4"/>
      <c r="C10" s="4"/>
      <c r="D10" s="4"/>
      <c r="E10" s="4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AA10" s="101" t="s">
        <v>58</v>
      </c>
      <c r="AB10" s="102"/>
      <c r="AC10" s="103"/>
    </row>
    <row r="11" spans="1:29" x14ac:dyDescent="0.25">
      <c r="A11" s="4"/>
      <c r="B11" s="4"/>
      <c r="C11" s="4"/>
      <c r="D11" s="4"/>
      <c r="E11" s="4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AA11" s="104" t="s">
        <v>59</v>
      </c>
      <c r="AB11" s="105">
        <f>MAIN!L15</f>
        <v>140</v>
      </c>
      <c r="AC11" s="106">
        <f>AA8</f>
        <v>0</v>
      </c>
    </row>
    <row r="12" spans="1:29" x14ac:dyDescent="0.25">
      <c r="A12" s="4"/>
      <c r="B12" s="4"/>
      <c r="C12" s="4"/>
      <c r="D12" s="4"/>
      <c r="E12" s="4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AA12" s="104" t="s">
        <v>60</v>
      </c>
      <c r="AB12" s="105">
        <f>MAIN!L17</f>
        <v>150</v>
      </c>
      <c r="AC12" s="106">
        <f>AA8</f>
        <v>0</v>
      </c>
    </row>
    <row r="13" spans="1:29" ht="13.8" thickBot="1" x14ac:dyDescent="0.3">
      <c r="A13" s="4"/>
      <c r="B13" s="4"/>
      <c r="C13" s="4"/>
      <c r="D13" s="4"/>
      <c r="E13" s="4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AA13" s="107" t="s">
        <v>61</v>
      </c>
      <c r="AB13" s="96">
        <f>MAIN!L16</f>
        <v>142.44999999999999</v>
      </c>
      <c r="AC13" s="108">
        <f>AA8</f>
        <v>0</v>
      </c>
    </row>
    <row r="14" spans="1:29" ht="13.8" thickBot="1" x14ac:dyDescent="0.3">
      <c r="A14" s="4"/>
      <c r="B14" s="4"/>
      <c r="C14" s="4"/>
      <c r="D14" s="4"/>
      <c r="E14" s="4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AA14" s="109"/>
      <c r="AB14" s="110"/>
      <c r="AC14" s="111"/>
    </row>
    <row r="15" spans="1:29" ht="15" customHeight="1" x14ac:dyDescent="0.25">
      <c r="A15" s="4"/>
      <c r="B15" s="4"/>
      <c r="C15" s="4"/>
      <c r="D15" s="4"/>
      <c r="E15" s="4"/>
      <c r="F15" s="162"/>
      <c r="G15" s="162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AA15" s="112" t="s">
        <v>62</v>
      </c>
      <c r="AB15" s="113"/>
      <c r="AC15" s="114"/>
    </row>
    <row r="16" spans="1:29" x14ac:dyDescent="0.25">
      <c r="A16" s="4"/>
      <c r="B16" s="4"/>
      <c r="C16" s="4"/>
      <c r="D16" s="4"/>
      <c r="E16" s="4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AA16" s="104" t="s">
        <v>63</v>
      </c>
      <c r="AB16" s="110">
        <f>(Min+Max+4*Mode)/6</f>
        <v>143.29999999999998</v>
      </c>
      <c r="AC16" s="106">
        <f>AA8</f>
        <v>0</v>
      </c>
    </row>
    <row r="17" spans="1:30" x14ac:dyDescent="0.25">
      <c r="A17" s="4"/>
      <c r="B17" s="4"/>
      <c r="C17" s="4"/>
      <c r="D17" s="4"/>
      <c r="E17" s="4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AA17" s="104" t="s">
        <v>64</v>
      </c>
      <c r="AB17" s="105">
        <f>(Max-Min)/6</f>
        <v>1.6666666666666667</v>
      </c>
      <c r="AC17" s="106">
        <f>AA8</f>
        <v>0</v>
      </c>
      <c r="AD17" s="115"/>
    </row>
    <row r="18" spans="1:30" x14ac:dyDescent="0.25">
      <c r="A18" s="4"/>
      <c r="B18" s="4"/>
      <c r="C18" s="4"/>
      <c r="D18" s="4"/>
      <c r="E18" s="4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AA18" s="104" t="s">
        <v>65</v>
      </c>
      <c r="AB18" s="116">
        <f>(2*(ShapeB-ShapeA)/(ShapeA+ShapeB+2))*((ShapeA+ShapeB+1)/(ShapeA*ShapeB))^0.5</f>
        <v>0.45537747220858632</v>
      </c>
      <c r="AC18" s="106"/>
    </row>
    <row r="19" spans="1:30" x14ac:dyDescent="0.25">
      <c r="A19" s="4"/>
      <c r="B19" s="4"/>
      <c r="C19" s="4"/>
      <c r="D19" s="4"/>
      <c r="E19" s="4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AA19" s="104" t="s">
        <v>66</v>
      </c>
      <c r="AB19" s="117">
        <f>IF(Max&gt;Min,((Mean-Min)/(Max-Min))*((((Mean-Min)*(Max-Mean))/(StdDev^2))-1),0)</f>
        <v>2.2966679999999813</v>
      </c>
      <c r="AC19" s="118"/>
    </row>
    <row r="20" spans="1:30" ht="13.8" thickBot="1" x14ac:dyDescent="0.3">
      <c r="A20" s="4"/>
      <c r="B20" s="4"/>
      <c r="C20" s="4"/>
      <c r="D20" s="4"/>
      <c r="E20" s="4"/>
      <c r="F20" s="110"/>
      <c r="G20" s="163"/>
      <c r="H20" s="109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AA20" s="107" t="s">
        <v>67</v>
      </c>
      <c r="AB20" s="119">
        <f>ShapeA*(Max-Mean)/(Mean-Min)</f>
        <v>4.6629319999999979</v>
      </c>
      <c r="AC20" s="120"/>
      <c r="AD20" s="115"/>
    </row>
    <row r="21" spans="1:30" x14ac:dyDescent="0.25">
      <c r="A21" s="4"/>
      <c r="B21" s="4"/>
      <c r="C21" s="4"/>
      <c r="D21" s="4"/>
      <c r="E21" s="4"/>
      <c r="F21" s="110"/>
      <c r="G21" s="163"/>
      <c r="H21" s="109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AB21" s="121"/>
      <c r="AD21" s="115"/>
    </row>
    <row r="22" spans="1:30" x14ac:dyDescent="0.25">
      <c r="A22" s="4"/>
      <c r="B22" s="4"/>
      <c r="C22" s="4"/>
      <c r="D22" s="4"/>
      <c r="E22" s="4"/>
      <c r="F22" s="110"/>
      <c r="G22" s="163"/>
      <c r="H22" s="109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AA22" s="200" t="s">
        <v>68</v>
      </c>
      <c r="AB22" s="201"/>
      <c r="AC22" s="202"/>
      <c r="AD22" s="115"/>
    </row>
    <row r="23" spans="1:30" x14ac:dyDescent="0.25">
      <c r="A23" s="4"/>
      <c r="B23" s="4"/>
      <c r="C23" s="4"/>
      <c r="D23" s="4"/>
      <c r="E23" s="4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AA23" s="122" t="s">
        <v>69</v>
      </c>
      <c r="AB23" s="123"/>
      <c r="AC23" s="124" t="s">
        <v>70</v>
      </c>
      <c r="AD23" s="115"/>
    </row>
    <row r="24" spans="1:30" x14ac:dyDescent="0.25">
      <c r="A24" s="4"/>
      <c r="B24" s="4"/>
      <c r="C24" s="4"/>
      <c r="D24" s="4"/>
      <c r="E24" s="4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AA24" s="122" t="s">
        <v>71</v>
      </c>
      <c r="AB24" s="123">
        <v>3.0997064113616943</v>
      </c>
      <c r="AC24" s="124" t="s">
        <v>70</v>
      </c>
      <c r="AD24" s="115"/>
    </row>
    <row r="25" spans="1:30" x14ac:dyDescent="0.25">
      <c r="A25" s="4"/>
      <c r="B25" s="4"/>
      <c r="C25" s="4"/>
      <c r="D25" s="4"/>
      <c r="E25" s="4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AA25" s="122" t="s">
        <v>72</v>
      </c>
      <c r="AB25" s="125">
        <v>1.4654255828720035</v>
      </c>
      <c r="AC25" s="124"/>
    </row>
    <row r="26" spans="1:30" x14ac:dyDescent="0.25">
      <c r="A26" s="4"/>
      <c r="B26" s="4"/>
      <c r="C26" s="4"/>
      <c r="D26" s="4"/>
      <c r="E26" s="4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AA26" s="122" t="s">
        <v>73</v>
      </c>
      <c r="AB26" s="125">
        <v>14.737215687897011</v>
      </c>
      <c r="AC26" s="124"/>
    </row>
    <row r="27" spans="1:30" x14ac:dyDescent="0.25">
      <c r="A27" s="4"/>
      <c r="B27" s="4"/>
      <c r="C27" s="4"/>
      <c r="D27" s="4"/>
      <c r="E27" s="4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AA27" s="122" t="s">
        <v>74</v>
      </c>
      <c r="AB27" s="125">
        <v>1272.6333366618439</v>
      </c>
      <c r="AC27" s="124"/>
    </row>
    <row r="28" spans="1:30" x14ac:dyDescent="0.25">
      <c r="A28" s="4"/>
      <c r="B28" s="4"/>
      <c r="C28" s="4"/>
      <c r="D28" s="4"/>
      <c r="E28" s="4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AA28" s="122" t="s">
        <v>75</v>
      </c>
      <c r="AB28" s="126">
        <v>1.69697683277688E-3</v>
      </c>
      <c r="AC28" s="124"/>
    </row>
    <row r="29" spans="1:30" ht="6" customHeight="1" x14ac:dyDescent="0.25">
      <c r="A29" s="4"/>
      <c r="B29" s="4"/>
      <c r="C29" s="4"/>
      <c r="D29" s="4"/>
      <c r="E29" s="4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AA29" s="127"/>
      <c r="AB29" s="128"/>
      <c r="AC29" s="129"/>
    </row>
    <row r="30" spans="1:30" ht="5.4" customHeight="1" x14ac:dyDescent="0.25">
      <c r="A30" s="4"/>
      <c r="B30" s="4"/>
      <c r="C30" s="4"/>
      <c r="D30" s="4"/>
      <c r="E30" s="4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AA30" s="130"/>
      <c r="AB30" s="131"/>
      <c r="AC30" s="129"/>
    </row>
    <row r="31" spans="1:30" ht="32.4" customHeight="1" x14ac:dyDescent="0.25">
      <c r="A31" s="4"/>
      <c r="B31" s="4"/>
      <c r="C31" s="4"/>
      <c r="D31" s="4"/>
      <c r="E31" s="4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AA31" s="132" t="s">
        <v>76</v>
      </c>
      <c r="AB31" s="133" t="s">
        <v>77</v>
      </c>
      <c r="AC31" s="134" t="s">
        <v>78</v>
      </c>
    </row>
    <row r="32" spans="1:30" x14ac:dyDescent="0.25">
      <c r="A32" s="4"/>
      <c r="B32" s="4"/>
      <c r="C32" s="4"/>
      <c r="D32" s="4"/>
      <c r="E32" s="4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85">
        <v>1</v>
      </c>
      <c r="AA32" s="135">
        <f>Min</f>
        <v>140</v>
      </c>
      <c r="AB32" s="136">
        <f>(AC33-AC32)</f>
        <v>6.3428469467111826E-3</v>
      </c>
      <c r="AC32" s="137">
        <v>0</v>
      </c>
    </row>
    <row r="33" spans="1:29" x14ac:dyDescent="0.25">
      <c r="A33" s="4"/>
      <c r="B33" s="4"/>
      <c r="C33" s="4"/>
      <c r="D33" s="4"/>
      <c r="E33" s="4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85">
        <v>2</v>
      </c>
      <c r="AA33" s="135">
        <f t="shared" ref="AA33:AA60" si="0">+AA32+(($AA$62-$AA$32)/30)</f>
        <v>140.33333333333334</v>
      </c>
      <c r="AB33" s="136">
        <f t="shared" ref="AB33:AB61" si="1">+AC34-AC33</f>
        <v>2.2217520390580066E-2</v>
      </c>
      <c r="AC33" s="137">
        <f t="shared" ref="AC33:AC61" si="2">BETADIST(AA33,ShapeA,ShapeB,Min,Max)</f>
        <v>6.3428469467111826E-3</v>
      </c>
    </row>
    <row r="34" spans="1:29" x14ac:dyDescent="0.25">
      <c r="A34" s="4"/>
      <c r="B34" s="4"/>
      <c r="C34" s="4"/>
      <c r="D34" s="4"/>
      <c r="E34" s="4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85">
        <v>3</v>
      </c>
      <c r="AA34" s="135">
        <f t="shared" si="0"/>
        <v>140.66666666666669</v>
      </c>
      <c r="AB34" s="136">
        <f t="shared" si="1"/>
        <v>3.7763136227182914E-2</v>
      </c>
      <c r="AC34" s="137">
        <f t="shared" si="2"/>
        <v>2.856036733729125E-2</v>
      </c>
    </row>
    <row r="35" spans="1:29" x14ac:dyDescent="0.25">
      <c r="A35" s="4"/>
      <c r="B35" s="4"/>
      <c r="C35" s="4"/>
      <c r="D35" s="4"/>
      <c r="E35" s="4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85">
        <v>4</v>
      </c>
      <c r="AA35" s="135">
        <f t="shared" si="0"/>
        <v>141.00000000000003</v>
      </c>
      <c r="AB35" s="136">
        <f t="shared" si="1"/>
        <v>5.1019788141732622E-2</v>
      </c>
      <c r="AC35" s="137">
        <f t="shared" si="2"/>
        <v>6.6323503564474168E-2</v>
      </c>
    </row>
    <row r="36" spans="1:29" x14ac:dyDescent="0.25">
      <c r="A36" s="4"/>
      <c r="B36" s="4"/>
      <c r="C36" s="4"/>
      <c r="D36" s="4"/>
      <c r="E36" s="4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85">
        <v>5</v>
      </c>
      <c r="AA36" s="135">
        <f t="shared" si="0"/>
        <v>141.33333333333337</v>
      </c>
      <c r="AB36" s="136">
        <f t="shared" si="1"/>
        <v>6.1407471107873188E-2</v>
      </c>
      <c r="AC36" s="137">
        <f t="shared" si="2"/>
        <v>0.11734329170620679</v>
      </c>
    </row>
    <row r="37" spans="1:29" x14ac:dyDescent="0.25">
      <c r="A37" s="4"/>
      <c r="B37" s="4"/>
      <c r="C37" s="4"/>
      <c r="D37" s="4"/>
      <c r="E37" s="4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85">
        <v>6</v>
      </c>
      <c r="AA37" s="135">
        <f t="shared" si="0"/>
        <v>141.66666666666671</v>
      </c>
      <c r="AB37" s="136">
        <f t="shared" si="1"/>
        <v>6.882038326431561E-2</v>
      </c>
      <c r="AC37" s="137">
        <f t="shared" si="2"/>
        <v>0.17875076281407998</v>
      </c>
    </row>
    <row r="38" spans="1:29" x14ac:dyDescent="0.25">
      <c r="A38" s="4"/>
      <c r="B38" s="4"/>
      <c r="C38" s="4"/>
      <c r="D38" s="4"/>
      <c r="E38" s="4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85">
        <v>7</v>
      </c>
      <c r="AA38" s="135">
        <f t="shared" si="0"/>
        <v>142.00000000000006</v>
      </c>
      <c r="AB38" s="136">
        <f t="shared" si="1"/>
        <v>7.3385316167095593E-2</v>
      </c>
      <c r="AC38" s="137">
        <f t="shared" si="2"/>
        <v>0.24757114607839559</v>
      </c>
    </row>
    <row r="39" spans="1:29" x14ac:dyDescent="0.25">
      <c r="A39" s="4"/>
      <c r="B39" s="4"/>
      <c r="C39" s="4"/>
      <c r="D39" s="4"/>
      <c r="E39" s="4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85">
        <v>8</v>
      </c>
      <c r="AA39" s="135">
        <f t="shared" si="0"/>
        <v>142.3333333333334</v>
      </c>
      <c r="AB39" s="136">
        <f t="shared" si="1"/>
        <v>7.5355229603599971E-2</v>
      </c>
      <c r="AC39" s="137">
        <f t="shared" si="2"/>
        <v>0.32095646224549118</v>
      </c>
    </row>
    <row r="40" spans="1:29" x14ac:dyDescent="0.25">
      <c r="A40" s="4"/>
      <c r="B40" s="4"/>
      <c r="C40" s="4"/>
      <c r="D40" s="4"/>
      <c r="E40" s="4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85">
        <v>9</v>
      </c>
      <c r="AA40" s="135">
        <f t="shared" si="0"/>
        <v>142.66666666666674</v>
      </c>
      <c r="AB40" s="136">
        <f t="shared" si="1"/>
        <v>7.505159802404443E-2</v>
      </c>
      <c r="AC40" s="137">
        <f t="shared" si="2"/>
        <v>0.39631169184909115</v>
      </c>
    </row>
    <row r="41" spans="1:29" x14ac:dyDescent="0.25">
      <c r="A41" s="4"/>
      <c r="B41" s="4"/>
      <c r="C41" s="4"/>
      <c r="D41" s="4"/>
      <c r="E41" s="4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85">
        <v>10</v>
      </c>
      <c r="AA41" s="135">
        <f t="shared" si="0"/>
        <v>143.00000000000009</v>
      </c>
      <c r="AB41" s="136">
        <f t="shared" si="1"/>
        <v>7.2829231594940036E-2</v>
      </c>
      <c r="AC41" s="137">
        <f t="shared" si="2"/>
        <v>0.47136328987313558</v>
      </c>
    </row>
    <row r="42" spans="1:29" x14ac:dyDescent="0.25">
      <c r="A42" s="4"/>
      <c r="B42" s="4"/>
      <c r="C42" s="4"/>
      <c r="D42" s="4"/>
      <c r="E42" s="4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85">
        <v>11</v>
      </c>
      <c r="AA42" s="135">
        <f t="shared" si="0"/>
        <v>143.33333333333343</v>
      </c>
      <c r="AB42" s="136">
        <f t="shared" si="1"/>
        <v>6.9053148834294253E-2</v>
      </c>
      <c r="AC42" s="137">
        <f t="shared" si="2"/>
        <v>0.54419252146807562</v>
      </c>
    </row>
    <row r="43" spans="1:29" x14ac:dyDescent="0.25">
      <c r="A43" s="4"/>
      <c r="B43" s="4"/>
      <c r="C43" s="4"/>
      <c r="D43" s="4"/>
      <c r="E43" s="4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85">
        <v>12</v>
      </c>
      <c r="AA43" s="135">
        <f t="shared" si="0"/>
        <v>143.66666666666677</v>
      </c>
      <c r="AB43" s="136">
        <f t="shared" si="1"/>
        <v>6.4082637902384554E-2</v>
      </c>
      <c r="AC43" s="137">
        <f t="shared" si="2"/>
        <v>0.61324567030236987</v>
      </c>
    </row>
    <row r="44" spans="1:29" x14ac:dyDescent="0.25">
      <c r="A44" s="4"/>
      <c r="B44" s="4"/>
      <c r="C44" s="4"/>
      <c r="D44" s="4"/>
      <c r="E44" s="4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85">
        <v>13</v>
      </c>
      <c r="AA44" s="135">
        <f t="shared" si="0"/>
        <v>144.00000000000011</v>
      </c>
      <c r="AB44" s="136">
        <f t="shared" si="1"/>
        <v>5.825996547479384E-2</v>
      </c>
      <c r="AC44" s="137">
        <f t="shared" si="2"/>
        <v>0.67732830820475443</v>
      </c>
    </row>
    <row r="45" spans="1:29" x14ac:dyDescent="0.25">
      <c r="A45" s="4"/>
      <c r="B45" s="4"/>
      <c r="C45" s="4"/>
      <c r="D45" s="4"/>
      <c r="E45" s="4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85">
        <v>14</v>
      </c>
      <c r="AA45" s="135">
        <f t="shared" si="0"/>
        <v>144.33333333333346</v>
      </c>
      <c r="AB45" s="136">
        <f t="shared" si="1"/>
        <v>5.1902289286336223E-2</v>
      </c>
      <c r="AC45" s="137">
        <f t="shared" si="2"/>
        <v>0.73558827367954827</v>
      </c>
    </row>
    <row r="46" spans="1:29" x14ac:dyDescent="0.25">
      <c r="A46" s="4"/>
      <c r="B46" s="4"/>
      <c r="C46" s="4"/>
      <c r="D46" s="4"/>
      <c r="E46" s="4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85">
        <v>15</v>
      </c>
      <c r="AA46" s="135">
        <f t="shared" si="0"/>
        <v>144.6666666666668</v>
      </c>
      <c r="AB46" s="136">
        <f t="shared" si="1"/>
        <v>4.5295899492642788E-2</v>
      </c>
      <c r="AC46" s="137">
        <f t="shared" si="2"/>
        <v>0.78749056296588449</v>
      </c>
    </row>
    <row r="47" spans="1:29" x14ac:dyDescent="0.25">
      <c r="A47" s="4"/>
      <c r="B47" s="4"/>
      <c r="C47" s="4"/>
      <c r="D47" s="4"/>
      <c r="E47" s="4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85">
        <v>16</v>
      </c>
      <c r="AA47" s="135">
        <f t="shared" si="0"/>
        <v>145.00000000000014</v>
      </c>
      <c r="AB47" s="136">
        <f t="shared" si="1"/>
        <v>3.8692231726794812E-2</v>
      </c>
      <c r="AC47" s="137">
        <f t="shared" si="2"/>
        <v>0.83278646245852728</v>
      </c>
    </row>
    <row r="48" spans="1:29" x14ac:dyDescent="0.25">
      <c r="A48" s="4"/>
      <c r="B48" s="4"/>
      <c r="C48" s="4"/>
      <c r="D48" s="4"/>
      <c r="E48" s="4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85">
        <v>17</v>
      </c>
      <c r="AA48" s="135">
        <f t="shared" si="0"/>
        <v>145.33333333333348</v>
      </c>
      <c r="AB48" s="136">
        <f t="shared" si="1"/>
        <v>3.2305283282239361E-2</v>
      </c>
      <c r="AC48" s="137">
        <f t="shared" si="2"/>
        <v>0.87147869418532209</v>
      </c>
    </row>
    <row r="49" spans="1:30" x14ac:dyDescent="0.25">
      <c r="A49" s="4"/>
      <c r="B49" s="4"/>
      <c r="C49" s="4"/>
      <c r="D49" s="4"/>
      <c r="E49" s="4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85">
        <v>18</v>
      </c>
      <c r="AA49" s="135">
        <f t="shared" si="0"/>
        <v>145.66666666666683</v>
      </c>
      <c r="AB49" s="136">
        <f t="shared" si="1"/>
        <v>2.6310181833615665E-2</v>
      </c>
      <c r="AC49" s="137">
        <f t="shared" si="2"/>
        <v>0.90378397746756145</v>
      </c>
    </row>
    <row r="50" spans="1:30" x14ac:dyDescent="0.25">
      <c r="A50" s="4"/>
      <c r="B50" s="4"/>
      <c r="C50" s="4"/>
      <c r="D50" s="4"/>
      <c r="E50" s="4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85">
        <v>19</v>
      </c>
      <c r="AA50" s="135">
        <f t="shared" si="0"/>
        <v>146.00000000000017</v>
      </c>
      <c r="AB50" s="136">
        <f t="shared" si="1"/>
        <v>2.0842733649085954E-2</v>
      </c>
      <c r="AC50" s="137">
        <f t="shared" si="2"/>
        <v>0.93009415930117711</v>
      </c>
    </row>
    <row r="51" spans="1:30" x14ac:dyDescent="0.25">
      <c r="A51" s="4"/>
      <c r="B51" s="4"/>
      <c r="C51" s="4"/>
      <c r="D51" s="4"/>
      <c r="E51" s="4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85">
        <v>20</v>
      </c>
      <c r="AA51" s="135">
        <f t="shared" si="0"/>
        <v>146.33333333333351</v>
      </c>
      <c r="AB51" s="136">
        <f t="shared" si="1"/>
        <v>1.5999831827807287E-2</v>
      </c>
      <c r="AC51" s="137">
        <f t="shared" si="2"/>
        <v>0.95093689295026307</v>
      </c>
    </row>
    <row r="52" spans="1:30" ht="13.95" customHeight="1" x14ac:dyDescent="0.25">
      <c r="A52" s="4"/>
      <c r="B52" s="4"/>
      <c r="C52" s="4"/>
      <c r="D52" s="4"/>
      <c r="E52" s="4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85">
        <v>21</v>
      </c>
      <c r="AA52" s="135">
        <f t="shared" si="0"/>
        <v>146.66666666666686</v>
      </c>
      <c r="AB52" s="136">
        <f t="shared" si="1"/>
        <v>1.1840644289996316E-2</v>
      </c>
      <c r="AC52" s="137">
        <f t="shared" si="2"/>
        <v>0.96693672477807036</v>
      </c>
    </row>
    <row r="53" spans="1:30" x14ac:dyDescent="0.25">
      <c r="A53" s="4"/>
      <c r="B53" s="4"/>
      <c r="C53" s="4"/>
      <c r="D53" s="4"/>
      <c r="E53" s="4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85">
        <v>22</v>
      </c>
      <c r="AA53" s="135">
        <f t="shared" si="0"/>
        <v>147.0000000000002</v>
      </c>
      <c r="AB53" s="136">
        <f t="shared" si="1"/>
        <v>8.3885320495077353E-3</v>
      </c>
      <c r="AC53" s="137">
        <f t="shared" si="2"/>
        <v>0.97877736906806667</v>
      </c>
    </row>
    <row r="54" spans="1:30" x14ac:dyDescent="0.25">
      <c r="A54" s="4"/>
      <c r="B54" s="4"/>
      <c r="C54" s="4"/>
      <c r="D54" s="4"/>
      <c r="E54" s="4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85">
        <v>23</v>
      </c>
      <c r="AA54" s="135">
        <f t="shared" si="0"/>
        <v>147.33333333333354</v>
      </c>
      <c r="AB54" s="136">
        <f t="shared" si="1"/>
        <v>5.6336749143918174E-3</v>
      </c>
      <c r="AC54" s="137">
        <f t="shared" si="2"/>
        <v>0.98716590111757441</v>
      </c>
    </row>
    <row r="55" spans="1:30" x14ac:dyDescent="0.25">
      <c r="A55" s="4"/>
      <c r="B55" s="4"/>
      <c r="C55" s="4"/>
      <c r="D55" s="4"/>
      <c r="E55" s="4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85">
        <v>24</v>
      </c>
      <c r="AA55" s="135">
        <f t="shared" si="0"/>
        <v>147.66666666666688</v>
      </c>
      <c r="AB55" s="136">
        <f t="shared" si="1"/>
        <v>3.5364077498082347E-3</v>
      </c>
      <c r="AC55" s="137">
        <f t="shared" si="2"/>
        <v>0.99279957603196622</v>
      </c>
    </row>
    <row r="56" spans="1:30" x14ac:dyDescent="0.25">
      <c r="A56" s="4"/>
      <c r="B56" s="4"/>
      <c r="C56" s="4"/>
      <c r="D56" s="4"/>
      <c r="E56" s="4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85">
        <v>25</v>
      </c>
      <c r="AA56" s="135">
        <f t="shared" si="0"/>
        <v>148.00000000000023</v>
      </c>
      <c r="AB56" s="136">
        <f t="shared" si="1"/>
        <v>2.031299752272675E-3</v>
      </c>
      <c r="AC56" s="137">
        <f t="shared" si="2"/>
        <v>0.99633598378177446</v>
      </c>
    </row>
    <row r="57" spans="1:30" x14ac:dyDescent="0.25">
      <c r="A57" s="4"/>
      <c r="B57" s="4"/>
      <c r="C57" s="4"/>
      <c r="D57" s="4"/>
      <c r="E57" s="4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85">
        <v>26</v>
      </c>
      <c r="AA57" s="135">
        <f t="shared" si="0"/>
        <v>148.33333333333357</v>
      </c>
      <c r="AB57" s="136">
        <f t="shared" si="1"/>
        <v>1.0320476782401666E-3</v>
      </c>
      <c r="AC57" s="137">
        <f t="shared" si="2"/>
        <v>0.99836728353404713</v>
      </c>
    </row>
    <row r="58" spans="1:30" x14ac:dyDescent="0.25">
      <c r="A58" s="4"/>
      <c r="B58" s="4"/>
      <c r="C58" s="4"/>
      <c r="D58" s="4"/>
      <c r="E58" s="4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85">
        <v>27</v>
      </c>
      <c r="AA58" s="135">
        <f t="shared" si="0"/>
        <v>148.66666666666691</v>
      </c>
      <c r="AB58" s="136">
        <f t="shared" si="1"/>
        <v>4.3731263076463023E-4</v>
      </c>
      <c r="AC58" s="137">
        <f t="shared" si="2"/>
        <v>0.9993993312122873</v>
      </c>
    </row>
    <row r="59" spans="1:30" x14ac:dyDescent="0.25">
      <c r="A59" s="4"/>
      <c r="B59" s="4"/>
      <c r="C59" s="4"/>
      <c r="D59" s="4"/>
      <c r="E59" s="4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85">
        <v>28</v>
      </c>
      <c r="AA59" s="135">
        <f t="shared" si="0"/>
        <v>149.00000000000026</v>
      </c>
      <c r="AB59" s="136">
        <f t="shared" si="1"/>
        <v>1.3773387540516602E-4</v>
      </c>
      <c r="AC59" s="137">
        <f t="shared" si="2"/>
        <v>0.99983664384305193</v>
      </c>
    </row>
    <row r="60" spans="1:30" x14ac:dyDescent="0.25">
      <c r="A60" s="4"/>
      <c r="B60" s="4"/>
      <c r="C60" s="4"/>
      <c r="D60" s="4"/>
      <c r="E60" s="4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85">
        <v>29</v>
      </c>
      <c r="AA60" s="135">
        <f t="shared" si="0"/>
        <v>149.3333333333336</v>
      </c>
      <c r="AB60" s="136">
        <f t="shared" si="1"/>
        <v>2.367607948472461E-5</v>
      </c>
      <c r="AC60" s="137">
        <f t="shared" si="2"/>
        <v>0.9999743777184571</v>
      </c>
    </row>
    <row r="61" spans="1:30" x14ac:dyDescent="0.25">
      <c r="A61" s="4"/>
      <c r="B61" s="4"/>
      <c r="C61" s="4"/>
      <c r="D61" s="4"/>
      <c r="E61" s="4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85">
        <v>30</v>
      </c>
      <c r="AA61" s="138">
        <f>IF(Interval+AA60&lt;=Max,AA60+Interval,IF(AA60&gt;Max,0,"stop"))</f>
        <v>149.61904761904788</v>
      </c>
      <c r="AB61" s="136">
        <f t="shared" si="1"/>
        <v>0</v>
      </c>
      <c r="AC61" s="137">
        <f t="shared" si="2"/>
        <v>0.99999805379794182</v>
      </c>
    </row>
    <row r="62" spans="1:30" x14ac:dyDescent="0.25">
      <c r="A62" s="4"/>
      <c r="B62" s="4"/>
      <c r="C62" s="4"/>
      <c r="D62" s="4"/>
      <c r="E62" s="4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85">
        <v>31</v>
      </c>
      <c r="AA62" s="139">
        <f>Max</f>
        <v>150</v>
      </c>
      <c r="AB62" s="136">
        <f>+AC62-AC61</f>
        <v>0</v>
      </c>
      <c r="AC62" s="140">
        <f>BETADIST(AA61,ShapeA,ShapeB,Min,Max)</f>
        <v>0.99999805379794182</v>
      </c>
    </row>
    <row r="63" spans="1:30" ht="13.8" thickBot="1" x14ac:dyDescent="0.3">
      <c r="A63" s="4"/>
      <c r="B63" s="4"/>
      <c r="C63" s="4"/>
      <c r="D63" s="4"/>
      <c r="E63" s="4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AA63" s="141"/>
      <c r="AB63" s="115">
        <f>SUM(AB32:AB62)</f>
        <v>0.99999805379794182</v>
      </c>
      <c r="AD63" s="142"/>
    </row>
    <row r="64" spans="1:30" ht="13.8" thickBot="1" x14ac:dyDescent="0.3">
      <c r="A64" s="4"/>
      <c r="B64" s="4"/>
      <c r="C64" s="4"/>
      <c r="D64" s="4"/>
      <c r="E64" s="4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AA64" s="203" t="s">
        <v>79</v>
      </c>
      <c r="AB64" s="204"/>
      <c r="AC64" s="143">
        <f>AA8</f>
        <v>0</v>
      </c>
      <c r="AD64" s="144"/>
    </row>
    <row r="65" spans="1:30" x14ac:dyDescent="0.25">
      <c r="A65" s="4"/>
      <c r="B65" s="4"/>
      <c r="C65" s="4"/>
      <c r="D65" s="4"/>
      <c r="E65" s="4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AA65" s="196">
        <v>0.25</v>
      </c>
      <c r="AB65" s="197"/>
      <c r="AC65" s="145">
        <f>BETAINV(AA65,ShapeA,ShapeB,Min,Max)</f>
        <v>142.01130183783192</v>
      </c>
      <c r="AD65" s="144"/>
    </row>
    <row r="66" spans="1:30" x14ac:dyDescent="0.25">
      <c r="A66" s="4"/>
      <c r="B66" s="4"/>
      <c r="C66" s="4"/>
      <c r="D66" s="4"/>
      <c r="E66" s="4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AA66" s="196">
        <v>0.5</v>
      </c>
      <c r="AB66" s="197"/>
      <c r="AC66" s="145">
        <f>BETAINV(AA66,ShapeA,ShapeB,Min,Max)</f>
        <v>143.12943202980091</v>
      </c>
      <c r="AD66" s="144"/>
    </row>
    <row r="67" spans="1:30" x14ac:dyDescent="0.25">
      <c r="A67" s="4"/>
      <c r="B67" s="4"/>
      <c r="C67" s="4"/>
      <c r="D67" s="4"/>
      <c r="E67" s="4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AA67" s="196">
        <v>0.75</v>
      </c>
      <c r="AB67" s="197"/>
      <c r="AC67" s="145">
        <f>BETAINV(AA67,ShapeA,ShapeB,Min,Max)</f>
        <v>144.4218127355613</v>
      </c>
      <c r="AD67" s="144"/>
    </row>
    <row r="68" spans="1:30" x14ac:dyDescent="0.25">
      <c r="A68" s="4"/>
      <c r="B68" s="4"/>
      <c r="C68" s="4"/>
      <c r="D68" s="4"/>
      <c r="E68" s="4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AA68" s="196">
        <v>0.9</v>
      </c>
      <c r="AB68" s="197"/>
      <c r="AC68" s="145">
        <f>BETAINV(AA68,ShapeA,ShapeB,Min,Max)</f>
        <v>145.62407559338141</v>
      </c>
      <c r="AD68" s="144"/>
    </row>
    <row r="69" spans="1:30" ht="13.8" thickBot="1" x14ac:dyDescent="0.3">
      <c r="A69" s="4"/>
      <c r="B69" s="4"/>
      <c r="C69" s="4"/>
      <c r="D69" s="4"/>
      <c r="E69" s="4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AA69" s="198">
        <v>0.95</v>
      </c>
      <c r="AB69" s="199"/>
      <c r="AC69" s="146">
        <f>BETAINV(AA69,ShapeA,ShapeB,Min,Max)</f>
        <v>146.3163924040594</v>
      </c>
      <c r="AD69" s="144"/>
    </row>
    <row r="70" spans="1:30" ht="13.8" thickBot="1" x14ac:dyDescent="0.3">
      <c r="A70" s="4"/>
      <c r="B70" s="4"/>
      <c r="C70" s="4"/>
      <c r="D70" s="4"/>
      <c r="E70" s="4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AA70" s="141"/>
      <c r="AC70" s="85"/>
      <c r="AD70" s="144"/>
    </row>
    <row r="71" spans="1:30" x14ac:dyDescent="0.25">
      <c r="A71" s="4"/>
      <c r="B71" s="4"/>
      <c r="C71" s="4"/>
      <c r="D71" s="4"/>
      <c r="E71" s="4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AA71" s="193" t="s">
        <v>80</v>
      </c>
      <c r="AB71" s="194"/>
      <c r="AC71" s="195"/>
      <c r="AD71" s="144"/>
    </row>
    <row r="72" spans="1:30" ht="26.4" x14ac:dyDescent="0.25">
      <c r="A72" s="4"/>
      <c r="B72" s="4"/>
      <c r="C72" s="4"/>
      <c r="D72" s="4"/>
      <c r="E72" s="4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AA72" s="147" t="s">
        <v>81</v>
      </c>
      <c r="AB72" s="148">
        <f>Mean+2*StdDev</f>
        <v>146.63333333333333</v>
      </c>
      <c r="AC72" s="149">
        <f>AA8</f>
        <v>0</v>
      </c>
      <c r="AD72" s="144"/>
    </row>
    <row r="73" spans="1:30" ht="27" thickBot="1" x14ac:dyDescent="0.3">
      <c r="A73" s="4"/>
      <c r="B73" s="4"/>
      <c r="C73" s="4"/>
      <c r="D73" s="4"/>
      <c r="E73" s="4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AA73" s="150" t="s">
        <v>82</v>
      </c>
      <c r="AB73" s="151">
        <f>Mean-2*StdDev</f>
        <v>139.96666666666664</v>
      </c>
      <c r="AC73" s="152">
        <f>AA8</f>
        <v>0</v>
      </c>
      <c r="AD73" s="144"/>
    </row>
    <row r="74" spans="1:30" x14ac:dyDescent="0.25">
      <c r="AA74" s="141"/>
      <c r="AB74" s="153"/>
      <c r="AD74" s="144"/>
    </row>
    <row r="75" spans="1:30" x14ac:dyDescent="0.25">
      <c r="AA75" s="141"/>
      <c r="AB75" s="153"/>
      <c r="AD75" s="144"/>
    </row>
    <row r="76" spans="1:30" x14ac:dyDescent="0.25">
      <c r="AA76" s="141"/>
      <c r="AB76" s="153"/>
      <c r="AD76" s="144"/>
    </row>
    <row r="77" spans="1:30" x14ac:dyDescent="0.25">
      <c r="AA77" s="141"/>
      <c r="AB77" s="153"/>
      <c r="AD77" s="144"/>
    </row>
    <row r="78" spans="1:30" x14ac:dyDescent="0.25">
      <c r="AA78" s="141"/>
      <c r="AB78" s="153"/>
      <c r="AD78" s="144"/>
    </row>
    <row r="79" spans="1:30" x14ac:dyDescent="0.25">
      <c r="AA79" s="141"/>
      <c r="AB79" s="153"/>
      <c r="AD79" s="144"/>
    </row>
    <row r="80" spans="1:30" x14ac:dyDescent="0.25">
      <c r="AA80" s="141"/>
      <c r="AB80" s="153"/>
      <c r="AD80" s="144"/>
    </row>
  </sheetData>
  <sheetProtection algorithmName="SHA-512" hashValue="UqMA1LV6kKuEFWg8VXxUW9UUNk7IqZHuYUGfX3LwqI0ALuo3gU6qkebN2lz2U05/+V4TT4avpyqmL0H7XklNBQ==" saltValue="jnCiIi8N4cIH4FLW44Ld4A==" spinCount="100000" sheet="1" objects="1" scenarios="1" selectLockedCells="1"/>
  <mergeCells count="9">
    <mergeCell ref="B1:H2"/>
    <mergeCell ref="AA71:AC71"/>
    <mergeCell ref="AA66:AB66"/>
    <mergeCell ref="AA67:AB67"/>
    <mergeCell ref="AA68:AB68"/>
    <mergeCell ref="AA69:AB69"/>
    <mergeCell ref="AA22:AC22"/>
    <mergeCell ref="AA64:AB64"/>
    <mergeCell ref="AA65:AB65"/>
  </mergeCells>
  <phoneticPr fontId="7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80"/>
  <sheetViews>
    <sheetView workbookViewId="0">
      <selection activeCell="Z25" sqref="Z25"/>
    </sheetView>
  </sheetViews>
  <sheetFormatPr defaultColWidth="10.6640625" defaultRowHeight="13.2" x14ac:dyDescent="0.25"/>
  <cols>
    <col min="1" max="1" width="9.33203125" customWidth="1"/>
    <col min="2" max="2" width="13.77734375" customWidth="1"/>
    <col min="3" max="5" width="9.33203125" customWidth="1"/>
    <col min="6" max="6" width="13.33203125" style="85" customWidth="1"/>
    <col min="7" max="7" width="9.6640625" style="85" customWidth="1"/>
    <col min="8" max="8" width="14.77734375" style="85" customWidth="1"/>
    <col min="9" max="25" width="10.6640625" style="85" customWidth="1"/>
    <col min="26" max="26" width="5.109375" style="85" customWidth="1"/>
    <col min="27" max="27" width="15.33203125" style="85" customWidth="1"/>
    <col min="28" max="28" width="13.44140625" style="85" customWidth="1"/>
    <col min="29" max="29" width="11.109375" style="84" customWidth="1"/>
    <col min="30" max="30" width="4.33203125" style="85" customWidth="1"/>
    <col min="31" max="31" width="11.33203125" style="85" bestFit="1" customWidth="1"/>
    <col min="32" max="16384" width="10.6640625" style="85"/>
  </cols>
  <sheetData>
    <row r="1" spans="1:29" ht="25.5" customHeight="1" x14ac:dyDescent="0.4">
      <c r="A1" s="170"/>
      <c r="B1" s="192" t="s">
        <v>97</v>
      </c>
      <c r="C1" s="192"/>
      <c r="D1" s="192"/>
      <c r="E1" s="192"/>
      <c r="F1" s="192"/>
      <c r="G1" s="192"/>
      <c r="H1" s="192"/>
      <c r="I1" s="170"/>
      <c r="J1" s="170"/>
      <c r="K1" s="170"/>
      <c r="L1" s="170"/>
      <c r="M1" s="170"/>
      <c r="N1" s="170"/>
      <c r="O1" s="170"/>
      <c r="P1" s="161"/>
      <c r="Q1" s="161"/>
      <c r="R1" s="161"/>
      <c r="S1" s="161"/>
      <c r="T1" s="161"/>
      <c r="U1" s="161"/>
      <c r="V1" s="161"/>
      <c r="W1" s="161"/>
      <c r="X1" s="161"/>
      <c r="Y1" s="161"/>
    </row>
    <row r="2" spans="1:29" ht="13.5" customHeight="1" thickBot="1" x14ac:dyDescent="0.35">
      <c r="A2" s="4"/>
      <c r="B2" s="192"/>
      <c r="C2" s="192"/>
      <c r="D2" s="192"/>
      <c r="E2" s="192"/>
      <c r="F2" s="192"/>
      <c r="G2" s="192"/>
      <c r="H2" s="192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AA2" s="82" t="s">
        <v>93</v>
      </c>
      <c r="AB2" s="83"/>
    </row>
    <row r="3" spans="1:29" ht="13.8" thickBot="1" x14ac:dyDescent="0.3">
      <c r="A3" s="4"/>
      <c r="B3" s="154" t="s">
        <v>85</v>
      </c>
      <c r="C3" s="155" t="s">
        <v>36</v>
      </c>
      <c r="D3" s="4"/>
      <c r="E3" s="169" t="s">
        <v>94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AA3" s="86"/>
    </row>
    <row r="4" spans="1:29" ht="12" customHeight="1" thickBot="1" x14ac:dyDescent="0.3">
      <c r="A4" s="4"/>
      <c r="B4" s="156" t="s">
        <v>63</v>
      </c>
      <c r="C4" s="157">
        <f>+Mean</f>
        <v>120.42942905095934</v>
      </c>
      <c r="D4" s="4"/>
      <c r="E4" s="4"/>
      <c r="F4" s="161"/>
      <c r="G4" s="161"/>
      <c r="H4" s="161"/>
      <c r="I4" s="161"/>
      <c r="J4" s="161"/>
      <c r="K4" s="161"/>
      <c r="L4" s="161"/>
      <c r="M4" s="161"/>
      <c r="N4" s="171" t="s">
        <v>88</v>
      </c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AA4" s="87"/>
      <c r="AB4" s="88" t="s">
        <v>57</v>
      </c>
      <c r="AC4" s="89" t="s">
        <v>31</v>
      </c>
    </row>
    <row r="5" spans="1:29" x14ac:dyDescent="0.25">
      <c r="A5" s="4"/>
      <c r="B5" s="158" t="s">
        <v>83</v>
      </c>
      <c r="C5" s="157">
        <f>+StdDev^2</f>
        <v>3411.199529134115</v>
      </c>
      <c r="D5" s="4"/>
      <c r="E5" s="4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AA5" s="90"/>
      <c r="AB5" s="91">
        <v>0.5</v>
      </c>
      <c r="AC5" s="92"/>
    </row>
    <row r="6" spans="1:29" x14ac:dyDescent="0.25">
      <c r="A6" s="4"/>
      <c r="B6" s="158" t="s">
        <v>86</v>
      </c>
      <c r="C6" s="157">
        <f>+StdDev</f>
        <v>58.405475164012792</v>
      </c>
      <c r="D6" s="4"/>
      <c r="E6" s="169" t="s">
        <v>95</v>
      </c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AA6" s="93"/>
      <c r="AB6" s="91">
        <v>0.5</v>
      </c>
      <c r="AC6" s="94"/>
    </row>
    <row r="7" spans="1:29" ht="21" x14ac:dyDescent="0.25">
      <c r="A7" s="4"/>
      <c r="B7" s="158" t="s">
        <v>84</v>
      </c>
      <c r="C7" s="157">
        <f>+C6/C4</f>
        <v>0.4849767670931886</v>
      </c>
      <c r="D7" s="4"/>
      <c r="E7" s="4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AA7" s="93"/>
      <c r="AB7" s="91">
        <v>0.25</v>
      </c>
      <c r="AC7" s="94"/>
    </row>
    <row r="8" spans="1:29" ht="13.8" thickBot="1" x14ac:dyDescent="0.3">
      <c r="A8" s="4"/>
      <c r="B8" s="158" t="s">
        <v>60</v>
      </c>
      <c r="C8" s="157">
        <f>+Max</f>
        <v>224.56657146350096</v>
      </c>
      <c r="D8" s="4"/>
      <c r="E8" s="4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AA8" s="95"/>
      <c r="AB8" s="96">
        <f>(Max-Min)/35</f>
        <v>7.9036827520743325</v>
      </c>
      <c r="AC8" s="97" t="str">
        <f>IF(AA8="Days","Day",IF(AA8="Weeks","Week","Month"))</f>
        <v>Month</v>
      </c>
    </row>
    <row r="9" spans="1:29" ht="13.8" thickBot="1" x14ac:dyDescent="0.3">
      <c r="A9" s="4"/>
      <c r="B9" s="159" t="s">
        <v>59</v>
      </c>
      <c r="C9" s="160">
        <f>+Min</f>
        <v>-52.062324859100684</v>
      </c>
      <c r="D9" s="4"/>
      <c r="E9" s="4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AA9" s="98"/>
      <c r="AB9" s="99"/>
      <c r="AC9" s="100"/>
    </row>
    <row r="10" spans="1:29" x14ac:dyDescent="0.25">
      <c r="A10" s="4"/>
      <c r="B10" s="4"/>
      <c r="C10" s="4"/>
      <c r="D10" s="4"/>
      <c r="E10" s="4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AA10" s="101" t="s">
        <v>58</v>
      </c>
      <c r="AB10" s="102"/>
      <c r="AC10" s="103"/>
    </row>
    <row r="11" spans="1:29" x14ac:dyDescent="0.25">
      <c r="A11" s="4"/>
      <c r="B11" s="4"/>
      <c r="C11" s="4"/>
      <c r="D11" s="4"/>
      <c r="E11" s="4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AA11" s="104" t="s">
        <v>59</v>
      </c>
      <c r="AB11" s="105">
        <f>MIN('MAIN Storage'!L4:L1003)</f>
        <v>-52.062324859100684</v>
      </c>
      <c r="AC11" s="106">
        <f>AA8</f>
        <v>0</v>
      </c>
    </row>
    <row r="12" spans="1:29" x14ac:dyDescent="0.25">
      <c r="A12" s="4"/>
      <c r="B12" s="4"/>
      <c r="C12" s="4"/>
      <c r="D12" s="4"/>
      <c r="E12" s="4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AA12" s="104" t="s">
        <v>60</v>
      </c>
      <c r="AB12" s="105">
        <f>MAX('MAIN Storage'!L4:L1003)</f>
        <v>224.56657146350096</v>
      </c>
      <c r="AC12" s="106">
        <f>AA8</f>
        <v>0</v>
      </c>
    </row>
    <row r="13" spans="1:29" ht="13.8" thickBot="1" x14ac:dyDescent="0.3">
      <c r="A13" s="4"/>
      <c r="B13" s="4"/>
      <c r="C13" s="4"/>
      <c r="D13" s="4"/>
      <c r="E13" s="4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AA13" s="107" t="s">
        <v>61</v>
      </c>
      <c r="AB13" s="96"/>
      <c r="AC13" s="108">
        <f>AA8</f>
        <v>0</v>
      </c>
    </row>
    <row r="14" spans="1:29" ht="13.8" thickBot="1" x14ac:dyDescent="0.3">
      <c r="A14" s="4"/>
      <c r="B14" s="4"/>
      <c r="C14" s="4"/>
      <c r="D14" s="4"/>
      <c r="E14" s="4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AA14" s="109"/>
      <c r="AB14" s="110"/>
      <c r="AC14" s="111"/>
    </row>
    <row r="15" spans="1:29" ht="15" customHeight="1" x14ac:dyDescent="0.25">
      <c r="A15" s="4"/>
      <c r="B15" s="4"/>
      <c r="C15" s="4"/>
      <c r="D15" s="4"/>
      <c r="E15" s="4"/>
      <c r="F15" s="162"/>
      <c r="G15" s="162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AA15" s="112" t="s">
        <v>62</v>
      </c>
      <c r="AB15" s="113"/>
      <c r="AC15" s="114"/>
    </row>
    <row r="16" spans="1:29" x14ac:dyDescent="0.25">
      <c r="A16" s="4"/>
      <c r="B16" s="4"/>
      <c r="C16" s="4"/>
      <c r="D16" s="4"/>
      <c r="E16" s="4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AA16" s="104" t="s">
        <v>63</v>
      </c>
      <c r="AB16" s="110">
        <f>AVERAGE('MAIN Storage'!L4:L1003)</f>
        <v>120.42942905095934</v>
      </c>
      <c r="AC16" s="106">
        <f>AA8</f>
        <v>0</v>
      </c>
    </row>
    <row r="17" spans="1:31" x14ac:dyDescent="0.25">
      <c r="A17" s="4"/>
      <c r="B17" s="4"/>
      <c r="C17" s="4"/>
      <c r="D17" s="4"/>
      <c r="E17" s="4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AA17" s="104" t="s">
        <v>64</v>
      </c>
      <c r="AB17" s="105">
        <f>STDEV('MAIN Storage'!L4:L1003)</f>
        <v>58.405475164012792</v>
      </c>
      <c r="AC17" s="106">
        <f>AA8</f>
        <v>0</v>
      </c>
      <c r="AD17" s="115"/>
    </row>
    <row r="18" spans="1:31" x14ac:dyDescent="0.25">
      <c r="A18" s="4"/>
      <c r="B18" s="4"/>
      <c r="C18" s="4"/>
      <c r="D18" s="4"/>
      <c r="E18" s="4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AA18" s="104" t="s">
        <v>65</v>
      </c>
      <c r="AB18" s="116">
        <f>(2*(ShapeB-ShapeA)/(ShapeA+ShapeB+2))*((ShapeA+ShapeB+1)/(ShapeA*ShapeB))^0.5</f>
        <v>-0.46347901094333505</v>
      </c>
      <c r="AC18" s="106"/>
    </row>
    <row r="19" spans="1:31" x14ac:dyDescent="0.25">
      <c r="A19" s="4"/>
      <c r="B19" s="4"/>
      <c r="C19" s="4"/>
      <c r="D19" s="4"/>
      <c r="E19" s="4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AA19" s="104" t="s">
        <v>66</v>
      </c>
      <c r="AB19" s="117">
        <f>((Mean-Min)*(2*Mode-Min-Max))/((Mode-Mean)*(Max-Min))</f>
        <v>0.89317787683729433</v>
      </c>
      <c r="AC19" s="118"/>
    </row>
    <row r="20" spans="1:31" ht="13.8" thickBot="1" x14ac:dyDescent="0.3">
      <c r="A20" s="4"/>
      <c r="B20" s="4"/>
      <c r="C20" s="4"/>
      <c r="D20" s="4"/>
      <c r="E20" s="4"/>
      <c r="F20" s="110"/>
      <c r="G20" s="163"/>
      <c r="H20" s="109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AA20" s="107" t="s">
        <v>67</v>
      </c>
      <c r="AB20" s="119">
        <f>ShapeA*(Max-Mean)/(Mean-Min)</f>
        <v>0.53923152644407191</v>
      </c>
      <c r="AC20" s="120"/>
      <c r="AD20" s="115"/>
    </row>
    <row r="21" spans="1:31" x14ac:dyDescent="0.25">
      <c r="A21" s="4"/>
      <c r="B21" s="4"/>
      <c r="C21" s="4"/>
      <c r="D21" s="4"/>
      <c r="E21" s="4"/>
      <c r="F21" s="110"/>
      <c r="G21" s="163"/>
      <c r="H21" s="109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AB21" s="121"/>
      <c r="AD21" s="115"/>
    </row>
    <row r="22" spans="1:31" x14ac:dyDescent="0.25">
      <c r="A22" s="4"/>
      <c r="B22" s="4"/>
      <c r="C22" s="4"/>
      <c r="D22" s="4"/>
      <c r="E22" s="4"/>
      <c r="F22" s="110"/>
      <c r="G22" s="163"/>
      <c r="H22" s="109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AA22" s="200" t="s">
        <v>68</v>
      </c>
      <c r="AB22" s="201"/>
      <c r="AC22" s="202"/>
      <c r="AD22" s="115"/>
    </row>
    <row r="23" spans="1:31" x14ac:dyDescent="0.25">
      <c r="A23" s="4"/>
      <c r="B23" s="4"/>
      <c r="C23" s="4"/>
      <c r="D23" s="4"/>
      <c r="E23" s="4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AA23" s="122" t="s">
        <v>69</v>
      </c>
      <c r="AB23" s="123"/>
      <c r="AC23" s="124" t="s">
        <v>70</v>
      </c>
      <c r="AD23" s="115"/>
    </row>
    <row r="24" spans="1:31" x14ac:dyDescent="0.25">
      <c r="A24" s="4"/>
      <c r="B24" s="4"/>
      <c r="C24" s="4"/>
      <c r="D24" s="4"/>
      <c r="E24" s="4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AA24" s="122" t="s">
        <v>71</v>
      </c>
      <c r="AB24" s="123">
        <v>3.0997064113616943</v>
      </c>
      <c r="AC24" s="124" t="s">
        <v>70</v>
      </c>
      <c r="AD24" s="115"/>
    </row>
    <row r="25" spans="1:31" x14ac:dyDescent="0.25">
      <c r="A25" s="4"/>
      <c r="B25" s="4"/>
      <c r="C25" s="4"/>
      <c r="D25" s="4"/>
      <c r="E25" s="4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AA25" s="122" t="s">
        <v>72</v>
      </c>
      <c r="AB25" s="125">
        <v>1.4654255828720035</v>
      </c>
      <c r="AC25" s="124"/>
    </row>
    <row r="26" spans="1:31" x14ac:dyDescent="0.25">
      <c r="A26" s="4"/>
      <c r="B26" s="4"/>
      <c r="C26" s="4"/>
      <c r="D26" s="4"/>
      <c r="E26" s="4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AA26" s="122" t="s">
        <v>73</v>
      </c>
      <c r="AB26" s="125">
        <v>14.737215687897011</v>
      </c>
      <c r="AC26" s="124"/>
    </row>
    <row r="27" spans="1:31" x14ac:dyDescent="0.25">
      <c r="A27" s="4"/>
      <c r="B27" s="4"/>
      <c r="C27" s="4"/>
      <c r="D27" s="4"/>
      <c r="E27" s="4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AA27" s="122" t="s">
        <v>74</v>
      </c>
      <c r="AB27" s="125">
        <v>1272.6333366618439</v>
      </c>
      <c r="AC27" s="124"/>
    </row>
    <row r="28" spans="1:31" x14ac:dyDescent="0.25">
      <c r="A28" s="4"/>
      <c r="B28" s="4"/>
      <c r="C28" s="4"/>
      <c r="D28" s="4"/>
      <c r="E28" s="4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AA28" s="122" t="s">
        <v>75</v>
      </c>
      <c r="AB28" s="126">
        <v>1.69697683277688E-3</v>
      </c>
      <c r="AC28" s="124"/>
    </row>
    <row r="29" spans="1:31" ht="6" customHeight="1" x14ac:dyDescent="0.25">
      <c r="A29" s="4"/>
      <c r="B29" s="4"/>
      <c r="C29" s="4"/>
      <c r="D29" s="4"/>
      <c r="E29" s="4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AA29" s="127"/>
      <c r="AB29" s="128"/>
      <c r="AC29" s="129"/>
    </row>
    <row r="30" spans="1:31" ht="5.4" customHeight="1" x14ac:dyDescent="0.25">
      <c r="A30" s="4"/>
      <c r="B30" s="4"/>
      <c r="C30" s="4"/>
      <c r="D30" s="4"/>
      <c r="E30" s="4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AA30" s="130"/>
      <c r="AB30" s="131"/>
      <c r="AC30" s="129"/>
    </row>
    <row r="31" spans="1:31" ht="32.4" customHeight="1" x14ac:dyDescent="0.25">
      <c r="A31" s="4"/>
      <c r="B31" s="4"/>
      <c r="C31" s="4"/>
      <c r="D31" s="4"/>
      <c r="E31" s="4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AA31" s="132" t="s">
        <v>76</v>
      </c>
      <c r="AB31" s="133" t="s">
        <v>77</v>
      </c>
      <c r="AC31" s="134" t="s">
        <v>78</v>
      </c>
      <c r="AE31" s="175" t="s">
        <v>101</v>
      </c>
    </row>
    <row r="32" spans="1:31" x14ac:dyDescent="0.25">
      <c r="A32" s="4"/>
      <c r="B32" s="4"/>
      <c r="C32" s="4"/>
      <c r="D32" s="4"/>
      <c r="E32" s="4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85">
        <v>1</v>
      </c>
      <c r="AA32" s="135">
        <f>Min</f>
        <v>-52.062324859100684</v>
      </c>
      <c r="AB32" s="136">
        <f>AC33</f>
        <v>2E-3</v>
      </c>
      <c r="AC32" s="173">
        <f>AE32/1000</f>
        <v>1E-3</v>
      </c>
      <c r="AE32" s="85">
        <f t="array" ref="AE32:AE62">FREQUENCY('MAIN Storage'!L4:L1003,AA32:AA63)</f>
        <v>1</v>
      </c>
    </row>
    <row r="33" spans="1:31" x14ac:dyDescent="0.25">
      <c r="A33" s="4"/>
      <c r="B33" s="4"/>
      <c r="C33" s="4"/>
      <c r="D33" s="4"/>
      <c r="E33" s="4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85">
        <v>2</v>
      </c>
      <c r="AA33" s="135">
        <f t="shared" ref="AA33:AA60" si="0">+AA32+(($AA$62-$AA$32)/30)</f>
        <v>-42.841361648347295</v>
      </c>
      <c r="AB33" s="136">
        <f t="shared" ref="AB33:AB60" si="1">+AC34-AC33</f>
        <v>3.0000000000000001E-3</v>
      </c>
      <c r="AC33" s="173">
        <f>SUM($AE$32:AE33)/1000</f>
        <v>2E-3</v>
      </c>
      <c r="AE33" s="85">
        <v>1</v>
      </c>
    </row>
    <row r="34" spans="1:31" x14ac:dyDescent="0.25">
      <c r="A34" s="4"/>
      <c r="B34" s="4"/>
      <c r="C34" s="4"/>
      <c r="D34" s="4"/>
      <c r="E34" s="4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85">
        <v>3</v>
      </c>
      <c r="AA34" s="135">
        <f t="shared" si="0"/>
        <v>-33.620398437593906</v>
      </c>
      <c r="AB34" s="136">
        <f t="shared" si="1"/>
        <v>3.9999999999999992E-3</v>
      </c>
      <c r="AC34" s="173">
        <f>SUM($AE$32:AE34)/1000</f>
        <v>5.0000000000000001E-3</v>
      </c>
      <c r="AE34" s="85">
        <v>3</v>
      </c>
    </row>
    <row r="35" spans="1:31" x14ac:dyDescent="0.25">
      <c r="A35" s="4"/>
      <c r="B35" s="4"/>
      <c r="C35" s="4"/>
      <c r="D35" s="4"/>
      <c r="E35" s="4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85">
        <v>4</v>
      </c>
      <c r="AA35" s="135">
        <f t="shared" si="0"/>
        <v>-24.399435226840517</v>
      </c>
      <c r="AB35" s="136">
        <f t="shared" si="1"/>
        <v>5.000000000000001E-3</v>
      </c>
      <c r="AC35" s="173">
        <f>SUM($AE$32:AE35)/1000</f>
        <v>8.9999999999999993E-3</v>
      </c>
      <c r="AE35" s="85">
        <v>4</v>
      </c>
    </row>
    <row r="36" spans="1:31" x14ac:dyDescent="0.25">
      <c r="A36" s="4"/>
      <c r="B36" s="4"/>
      <c r="C36" s="4"/>
      <c r="D36" s="4"/>
      <c r="E36" s="4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85">
        <v>5</v>
      </c>
      <c r="AA36" s="135">
        <f t="shared" si="0"/>
        <v>-15.178472016087129</v>
      </c>
      <c r="AB36" s="136">
        <f t="shared" si="1"/>
        <v>8.9999999999999993E-3</v>
      </c>
      <c r="AC36" s="173">
        <f>SUM($AE$32:AE36)/1000</f>
        <v>1.4E-2</v>
      </c>
      <c r="AE36" s="85">
        <v>5</v>
      </c>
    </row>
    <row r="37" spans="1:31" x14ac:dyDescent="0.25">
      <c r="A37" s="4"/>
      <c r="B37" s="4"/>
      <c r="C37" s="4"/>
      <c r="D37" s="4"/>
      <c r="E37" s="4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85">
        <v>6</v>
      </c>
      <c r="AA37" s="135">
        <f t="shared" si="0"/>
        <v>-5.9575088053337417</v>
      </c>
      <c r="AB37" s="136">
        <f t="shared" si="1"/>
        <v>1.0000000000000002E-2</v>
      </c>
      <c r="AC37" s="173">
        <f>SUM($AE$32:AE37)/1000</f>
        <v>2.3E-2</v>
      </c>
      <c r="AE37" s="85">
        <v>9</v>
      </c>
    </row>
    <row r="38" spans="1:31" x14ac:dyDescent="0.25">
      <c r="A38" s="4"/>
      <c r="B38" s="4"/>
      <c r="C38" s="4"/>
      <c r="D38" s="4"/>
      <c r="E38" s="4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85">
        <v>7</v>
      </c>
      <c r="AA38" s="135">
        <f t="shared" si="0"/>
        <v>3.2634544054196457</v>
      </c>
      <c r="AB38" s="136">
        <f t="shared" si="1"/>
        <v>1.3999999999999999E-2</v>
      </c>
      <c r="AC38" s="173">
        <f>SUM($AE$32:AE38)/1000</f>
        <v>3.3000000000000002E-2</v>
      </c>
      <c r="AE38" s="85">
        <v>10</v>
      </c>
    </row>
    <row r="39" spans="1:31" x14ac:dyDescent="0.25">
      <c r="A39" s="4"/>
      <c r="B39" s="4"/>
      <c r="C39" s="4"/>
      <c r="D39" s="4"/>
      <c r="E39" s="4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85">
        <v>8</v>
      </c>
      <c r="AA39" s="135">
        <f t="shared" si="0"/>
        <v>12.484417616173033</v>
      </c>
      <c r="AB39" s="136">
        <f t="shared" si="1"/>
        <v>1.6E-2</v>
      </c>
      <c r="AC39" s="173">
        <f>SUM($AE$32:AE39)/1000</f>
        <v>4.7E-2</v>
      </c>
      <c r="AE39" s="85">
        <v>14</v>
      </c>
    </row>
    <row r="40" spans="1:31" x14ac:dyDescent="0.25">
      <c r="A40" s="4"/>
      <c r="B40" s="4"/>
      <c r="C40" s="4"/>
      <c r="D40" s="4"/>
      <c r="E40" s="4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85">
        <v>9</v>
      </c>
      <c r="AA40" s="135">
        <f t="shared" si="0"/>
        <v>21.705380826926422</v>
      </c>
      <c r="AB40" s="136">
        <f t="shared" si="1"/>
        <v>2.0000000000000004E-2</v>
      </c>
      <c r="AC40" s="173">
        <f>SUM($AE$32:AE40)/1000</f>
        <v>6.3E-2</v>
      </c>
      <c r="AE40" s="85">
        <v>16</v>
      </c>
    </row>
    <row r="41" spans="1:31" x14ac:dyDescent="0.25">
      <c r="A41" s="4"/>
      <c r="B41" s="4"/>
      <c r="C41" s="4"/>
      <c r="D41" s="4"/>
      <c r="E41" s="4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85">
        <v>10</v>
      </c>
      <c r="AA41" s="135">
        <f t="shared" si="0"/>
        <v>30.926344037679812</v>
      </c>
      <c r="AB41" s="136">
        <f t="shared" si="1"/>
        <v>2.3999999999999994E-2</v>
      </c>
      <c r="AC41" s="173">
        <f>SUM($AE$32:AE41)/1000</f>
        <v>8.3000000000000004E-2</v>
      </c>
      <c r="AE41" s="85">
        <v>20</v>
      </c>
    </row>
    <row r="42" spans="1:31" x14ac:dyDescent="0.25">
      <c r="A42" s="4"/>
      <c r="B42" s="4"/>
      <c r="C42" s="4"/>
      <c r="D42" s="4"/>
      <c r="E42" s="4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85">
        <v>11</v>
      </c>
      <c r="AA42" s="135">
        <f t="shared" si="0"/>
        <v>40.147307248433201</v>
      </c>
      <c r="AB42" s="136">
        <f t="shared" si="1"/>
        <v>2.700000000000001E-2</v>
      </c>
      <c r="AC42" s="173">
        <f>SUM($AE$32:AE42)/1000</f>
        <v>0.107</v>
      </c>
      <c r="AE42" s="85">
        <v>24</v>
      </c>
    </row>
    <row r="43" spans="1:31" x14ac:dyDescent="0.25">
      <c r="A43" s="4"/>
      <c r="B43" s="4"/>
      <c r="C43" s="4"/>
      <c r="D43" s="4"/>
      <c r="E43" s="4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85">
        <v>12</v>
      </c>
      <c r="AA43" s="135">
        <f t="shared" si="0"/>
        <v>49.36827045918659</v>
      </c>
      <c r="AB43" s="136">
        <f t="shared" si="1"/>
        <v>3.1E-2</v>
      </c>
      <c r="AC43" s="173">
        <f>SUM($AE$32:AE43)/1000</f>
        <v>0.13400000000000001</v>
      </c>
      <c r="AE43" s="85">
        <v>27</v>
      </c>
    </row>
    <row r="44" spans="1:31" x14ac:dyDescent="0.25">
      <c r="A44" s="4"/>
      <c r="B44" s="4"/>
      <c r="C44" s="4"/>
      <c r="D44" s="4"/>
      <c r="E44" s="4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85">
        <v>13</v>
      </c>
      <c r="AA44" s="135">
        <f t="shared" si="0"/>
        <v>58.589233669939979</v>
      </c>
      <c r="AB44" s="136">
        <f t="shared" si="1"/>
        <v>3.4000000000000002E-2</v>
      </c>
      <c r="AC44" s="173">
        <f>SUM($AE$32:AE44)/1000</f>
        <v>0.16500000000000001</v>
      </c>
      <c r="AE44" s="85">
        <v>31</v>
      </c>
    </row>
    <row r="45" spans="1:31" x14ac:dyDescent="0.25">
      <c r="A45" s="4"/>
      <c r="B45" s="4"/>
      <c r="C45" s="4"/>
      <c r="D45" s="4"/>
      <c r="E45" s="4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85">
        <v>14</v>
      </c>
      <c r="AA45" s="135">
        <f t="shared" si="0"/>
        <v>67.810196880693368</v>
      </c>
      <c r="AB45" s="136">
        <f t="shared" si="1"/>
        <v>3.7999999999999978E-2</v>
      </c>
      <c r="AC45" s="173">
        <f>SUM($AE$32:AE45)/1000</f>
        <v>0.19900000000000001</v>
      </c>
      <c r="AE45" s="85">
        <v>34</v>
      </c>
    </row>
    <row r="46" spans="1:31" x14ac:dyDescent="0.25">
      <c r="A46" s="4"/>
      <c r="B46" s="4"/>
      <c r="C46" s="4"/>
      <c r="D46" s="4"/>
      <c r="E46" s="4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85">
        <v>15</v>
      </c>
      <c r="AA46" s="135">
        <f t="shared" si="0"/>
        <v>77.03116009144675</v>
      </c>
      <c r="AB46" s="136">
        <f t="shared" si="1"/>
        <v>4.2000000000000037E-2</v>
      </c>
      <c r="AC46" s="173">
        <f>SUM($AE$32:AE46)/1000</f>
        <v>0.23699999999999999</v>
      </c>
      <c r="AE46" s="85">
        <v>38</v>
      </c>
    </row>
    <row r="47" spans="1:31" x14ac:dyDescent="0.25">
      <c r="A47" s="4"/>
      <c r="B47" s="4"/>
      <c r="C47" s="4"/>
      <c r="D47" s="4"/>
      <c r="E47" s="4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85">
        <v>16</v>
      </c>
      <c r="AA47" s="135">
        <f t="shared" si="0"/>
        <v>86.252123302200133</v>
      </c>
      <c r="AB47" s="136">
        <f t="shared" si="1"/>
        <v>4.4999999999999984E-2</v>
      </c>
      <c r="AC47" s="173">
        <f>SUM($AE$32:AE47)/1000</f>
        <v>0.27900000000000003</v>
      </c>
      <c r="AE47" s="85">
        <v>42</v>
      </c>
    </row>
    <row r="48" spans="1:31" x14ac:dyDescent="0.25">
      <c r="A48" s="4"/>
      <c r="B48" s="4"/>
      <c r="C48" s="4"/>
      <c r="D48" s="4"/>
      <c r="E48" s="4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85">
        <v>17</v>
      </c>
      <c r="AA48" s="135">
        <f t="shared" si="0"/>
        <v>95.473086512953515</v>
      </c>
      <c r="AB48" s="136">
        <f t="shared" si="1"/>
        <v>4.8999999999999988E-2</v>
      </c>
      <c r="AC48" s="173">
        <f>SUM($AE$32:AE48)/1000</f>
        <v>0.32400000000000001</v>
      </c>
      <c r="AE48" s="85">
        <v>45</v>
      </c>
    </row>
    <row r="49" spans="1:31" x14ac:dyDescent="0.25">
      <c r="A49" s="4"/>
      <c r="B49" s="4"/>
      <c r="C49" s="4"/>
      <c r="D49" s="4"/>
      <c r="E49" s="4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85">
        <v>18</v>
      </c>
      <c r="AA49" s="135">
        <f t="shared" si="0"/>
        <v>104.6940497237069</v>
      </c>
      <c r="AB49" s="136">
        <f t="shared" si="1"/>
        <v>5.099999999999999E-2</v>
      </c>
      <c r="AC49" s="173">
        <f>SUM($AE$32:AE49)/1000</f>
        <v>0.373</v>
      </c>
      <c r="AE49" s="85">
        <v>49</v>
      </c>
    </row>
    <row r="50" spans="1:31" x14ac:dyDescent="0.25">
      <c r="A50" s="4"/>
      <c r="B50" s="4"/>
      <c r="C50" s="4"/>
      <c r="D50" s="4"/>
      <c r="E50" s="4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85">
        <v>19</v>
      </c>
      <c r="AA50" s="135">
        <f t="shared" si="0"/>
        <v>113.91501293446028</v>
      </c>
      <c r="AB50" s="136">
        <f t="shared" si="1"/>
        <v>5.3999999999999992E-2</v>
      </c>
      <c r="AC50" s="173">
        <f>SUM($AE$32:AE50)/1000</f>
        <v>0.42399999999999999</v>
      </c>
      <c r="AE50" s="85">
        <v>51</v>
      </c>
    </row>
    <row r="51" spans="1:31" x14ac:dyDescent="0.25">
      <c r="A51" s="4"/>
      <c r="B51" s="4"/>
      <c r="C51" s="4"/>
      <c r="D51" s="4"/>
      <c r="E51" s="4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85">
        <v>20</v>
      </c>
      <c r="AA51" s="135">
        <f t="shared" si="0"/>
        <v>123.13597614521366</v>
      </c>
      <c r="AB51" s="136">
        <f t="shared" si="1"/>
        <v>5.600000000000005E-2</v>
      </c>
      <c r="AC51" s="173">
        <f>SUM($AE$32:AE51)/1000</f>
        <v>0.47799999999999998</v>
      </c>
      <c r="AE51" s="85">
        <v>54</v>
      </c>
    </row>
    <row r="52" spans="1:31" ht="13.95" customHeight="1" x14ac:dyDescent="0.25">
      <c r="A52" s="4"/>
      <c r="B52" s="4"/>
      <c r="C52" s="4"/>
      <c r="D52" s="4"/>
      <c r="E52" s="4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85">
        <v>21</v>
      </c>
      <c r="AA52" s="135">
        <f t="shared" si="0"/>
        <v>132.35693935596706</v>
      </c>
      <c r="AB52" s="136">
        <f t="shared" si="1"/>
        <v>5.699999999999994E-2</v>
      </c>
      <c r="AC52" s="173">
        <f>SUM($AE$32:AE52)/1000</f>
        <v>0.53400000000000003</v>
      </c>
      <c r="AE52" s="85">
        <v>56</v>
      </c>
    </row>
    <row r="53" spans="1:31" x14ac:dyDescent="0.25">
      <c r="A53" s="4"/>
      <c r="B53" s="4"/>
      <c r="C53" s="4"/>
      <c r="D53" s="4"/>
      <c r="E53" s="4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85">
        <v>22</v>
      </c>
      <c r="AA53" s="135">
        <f t="shared" si="0"/>
        <v>141.57790256672044</v>
      </c>
      <c r="AB53" s="136">
        <f t="shared" si="1"/>
        <v>5.8000000000000052E-2</v>
      </c>
      <c r="AC53" s="173">
        <f>SUM($AE$32:AE53)/1000</f>
        <v>0.59099999999999997</v>
      </c>
      <c r="AE53" s="85">
        <v>57</v>
      </c>
    </row>
    <row r="54" spans="1:31" x14ac:dyDescent="0.25">
      <c r="A54" s="4"/>
      <c r="B54" s="4"/>
      <c r="C54" s="4"/>
      <c r="D54" s="4"/>
      <c r="E54" s="4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85">
        <v>23</v>
      </c>
      <c r="AA54" s="135">
        <f t="shared" si="0"/>
        <v>150.79886577747382</v>
      </c>
      <c r="AB54" s="136">
        <f t="shared" si="1"/>
        <v>5.799999999999994E-2</v>
      </c>
      <c r="AC54" s="173">
        <f>SUM($AE$32:AE54)/1000</f>
        <v>0.64900000000000002</v>
      </c>
      <c r="AE54" s="85">
        <v>58</v>
      </c>
    </row>
    <row r="55" spans="1:31" x14ac:dyDescent="0.25">
      <c r="A55" s="4"/>
      <c r="B55" s="4"/>
      <c r="C55" s="4"/>
      <c r="D55" s="4"/>
      <c r="E55" s="4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85">
        <v>24</v>
      </c>
      <c r="AA55" s="135">
        <f t="shared" si="0"/>
        <v>160.0198289882272</v>
      </c>
      <c r="AB55" s="136">
        <f t="shared" si="1"/>
        <v>5.7000000000000051E-2</v>
      </c>
      <c r="AC55" s="173">
        <f>SUM($AE$32:AE55)/1000</f>
        <v>0.70699999999999996</v>
      </c>
      <c r="AE55" s="85">
        <v>58</v>
      </c>
    </row>
    <row r="56" spans="1:31" x14ac:dyDescent="0.25">
      <c r="A56" s="4"/>
      <c r="B56" s="4"/>
      <c r="C56" s="4"/>
      <c r="D56" s="4"/>
      <c r="E56" s="4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85">
        <v>25</v>
      </c>
      <c r="AA56" s="135">
        <f t="shared" si="0"/>
        <v>169.24079219898059</v>
      </c>
      <c r="AB56" s="136">
        <f t="shared" si="1"/>
        <v>5.4999999999999938E-2</v>
      </c>
      <c r="AC56" s="173">
        <f>SUM($AE$32:AE56)/1000</f>
        <v>0.76400000000000001</v>
      </c>
      <c r="AE56" s="85">
        <v>57</v>
      </c>
    </row>
    <row r="57" spans="1:31" x14ac:dyDescent="0.25">
      <c r="A57" s="4"/>
      <c r="B57" s="4"/>
      <c r="C57" s="4"/>
      <c r="D57" s="4"/>
      <c r="E57" s="4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85">
        <v>26</v>
      </c>
      <c r="AA57" s="135">
        <f t="shared" si="0"/>
        <v>178.46175540973397</v>
      </c>
      <c r="AB57" s="136">
        <f t="shared" si="1"/>
        <v>5.2000000000000046E-2</v>
      </c>
      <c r="AC57" s="173">
        <f>SUM($AE$32:AE57)/1000</f>
        <v>0.81899999999999995</v>
      </c>
      <c r="AE57" s="85">
        <v>55</v>
      </c>
    </row>
    <row r="58" spans="1:31" x14ac:dyDescent="0.25">
      <c r="A58" s="4"/>
      <c r="B58" s="4"/>
      <c r="C58" s="4"/>
      <c r="D58" s="4"/>
      <c r="E58" s="4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85">
        <v>27</v>
      </c>
      <c r="AA58" s="135">
        <f t="shared" si="0"/>
        <v>187.68271862048735</v>
      </c>
      <c r="AB58" s="136">
        <f t="shared" si="1"/>
        <v>4.7000000000000042E-2</v>
      </c>
      <c r="AC58" s="173">
        <f>SUM($AE$32:AE58)/1000</f>
        <v>0.871</v>
      </c>
      <c r="AE58" s="85">
        <v>52</v>
      </c>
    </row>
    <row r="59" spans="1:31" x14ac:dyDescent="0.25">
      <c r="A59" s="4"/>
      <c r="B59" s="4"/>
      <c r="C59" s="4"/>
      <c r="D59" s="4"/>
      <c r="E59" s="4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85">
        <v>28</v>
      </c>
      <c r="AA59" s="135">
        <f t="shared" si="0"/>
        <v>196.90368183124073</v>
      </c>
      <c r="AB59" s="136">
        <f t="shared" si="1"/>
        <v>3.8999999999999924E-2</v>
      </c>
      <c r="AC59" s="173">
        <f>SUM($AE$32:AE59)/1000</f>
        <v>0.91800000000000004</v>
      </c>
      <c r="AE59" s="85">
        <v>47</v>
      </c>
    </row>
    <row r="60" spans="1:31" x14ac:dyDescent="0.25">
      <c r="A60" s="4"/>
      <c r="B60" s="4"/>
      <c r="C60" s="4"/>
      <c r="D60" s="4"/>
      <c r="E60" s="4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85">
        <v>29</v>
      </c>
      <c r="AA60" s="135">
        <f t="shared" si="0"/>
        <v>206.12464504199411</v>
      </c>
      <c r="AB60" s="136">
        <f t="shared" si="1"/>
        <v>2.6000000000000023E-2</v>
      </c>
      <c r="AC60" s="173">
        <f>SUM($AE$32:AE60)/1000</f>
        <v>0.95699999999999996</v>
      </c>
      <c r="AE60" s="85">
        <v>39</v>
      </c>
    </row>
    <row r="61" spans="1:31" x14ac:dyDescent="0.25">
      <c r="A61" s="4"/>
      <c r="B61" s="4"/>
      <c r="C61" s="4"/>
      <c r="D61" s="4"/>
      <c r="E61" s="4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85">
        <v>30</v>
      </c>
      <c r="AA61" s="138">
        <f>IF(Interval+AA60&lt;=Max,AA60+Interval,IF(AA60&gt;Max,0,"stop"))</f>
        <v>214.02832779406845</v>
      </c>
      <c r="AB61" s="136">
        <f>+AC62-AC61-0.001</f>
        <v>1.6000000000000014E-2</v>
      </c>
      <c r="AC61" s="173">
        <f>SUM($AE$32:AE61)/1000</f>
        <v>0.98299999999999998</v>
      </c>
      <c r="AE61" s="85">
        <v>26</v>
      </c>
    </row>
    <row r="62" spans="1:31" x14ac:dyDescent="0.25">
      <c r="A62" s="4"/>
      <c r="B62" s="4"/>
      <c r="C62" s="4"/>
      <c r="D62" s="4"/>
      <c r="E62" s="4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85">
        <v>31</v>
      </c>
      <c r="AA62" s="139">
        <f>Max</f>
        <v>224.56657146350096</v>
      </c>
      <c r="AB62" s="176">
        <v>1E-3</v>
      </c>
      <c r="AC62" s="174">
        <f>SUM($AE$32:AE62)/1000</f>
        <v>1</v>
      </c>
      <c r="AE62" s="85">
        <v>17</v>
      </c>
    </row>
    <row r="63" spans="1:31" ht="13.8" thickBot="1" x14ac:dyDescent="0.3">
      <c r="A63" s="4"/>
      <c r="B63" s="4"/>
      <c r="C63" s="4"/>
      <c r="D63" s="4"/>
      <c r="E63" s="4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AA63" s="141"/>
      <c r="AB63" s="142">
        <f>SUM(AB32:AB62)</f>
        <v>1</v>
      </c>
      <c r="AD63" s="142"/>
    </row>
    <row r="64" spans="1:31" ht="13.8" thickBot="1" x14ac:dyDescent="0.3">
      <c r="A64" s="4"/>
      <c r="B64" s="4"/>
      <c r="C64" s="4"/>
      <c r="D64" s="4"/>
      <c r="E64" s="4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AA64" s="203" t="s">
        <v>79</v>
      </c>
      <c r="AB64" s="204"/>
      <c r="AC64" s="143">
        <f>AA8</f>
        <v>0</v>
      </c>
      <c r="AD64" s="144"/>
    </row>
    <row r="65" spans="1:30" x14ac:dyDescent="0.25">
      <c r="A65" s="4"/>
      <c r="B65" s="4"/>
      <c r="C65" s="4"/>
      <c r="D65" s="4"/>
      <c r="E65" s="4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AA65" s="196">
        <v>0.25</v>
      </c>
      <c r="AB65" s="197"/>
      <c r="AC65" s="145">
        <f>BETAINV(AA65,ShapeA,ShapeB,Min,Max)</f>
        <v>48.873042775732955</v>
      </c>
      <c r="AD65" s="144"/>
    </row>
    <row r="66" spans="1:30" x14ac:dyDescent="0.25">
      <c r="A66" s="4"/>
      <c r="B66" s="4"/>
      <c r="C66" s="4"/>
      <c r="D66" s="4"/>
      <c r="E66" s="4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AA66" s="196">
        <v>0.5</v>
      </c>
      <c r="AB66" s="197"/>
      <c r="AC66" s="145">
        <f>BETAINV(AA66,ShapeA,ShapeB,Min,Max)</f>
        <v>138.89884565457652</v>
      </c>
      <c r="AD66" s="144"/>
    </row>
    <row r="67" spans="1:30" x14ac:dyDescent="0.25">
      <c r="A67" s="4"/>
      <c r="B67" s="4"/>
      <c r="C67" s="4"/>
      <c r="D67" s="4"/>
      <c r="E67" s="4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AA67" s="196">
        <v>0.75</v>
      </c>
      <c r="AB67" s="197"/>
      <c r="AC67" s="145">
        <f>BETAINV(AA67,ShapeA,ShapeB,Min,Max)</f>
        <v>200.45199065662132</v>
      </c>
      <c r="AD67" s="144"/>
    </row>
    <row r="68" spans="1:30" x14ac:dyDescent="0.25">
      <c r="A68" s="4"/>
      <c r="B68" s="4"/>
      <c r="C68" s="4"/>
      <c r="D68" s="4"/>
      <c r="E68" s="4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AA68" s="196">
        <v>0.9</v>
      </c>
      <c r="AB68" s="197"/>
      <c r="AC68" s="145">
        <f>BETAINV(AA68,ShapeA,ShapeB,Min,Max)</f>
        <v>220.13536958789956</v>
      </c>
      <c r="AD68" s="144"/>
    </row>
    <row r="69" spans="1:30" ht="13.8" thickBot="1" x14ac:dyDescent="0.3">
      <c r="A69" s="4"/>
      <c r="B69" s="4"/>
      <c r="C69" s="4"/>
      <c r="D69" s="4"/>
      <c r="E69" s="4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AA69" s="198">
        <v>0.95</v>
      </c>
      <c r="AB69" s="199"/>
      <c r="AC69" s="146">
        <f>BETAINV(AA69,ShapeA,ShapeB,Min,Max)</f>
        <v>223.34021820768271</v>
      </c>
      <c r="AD69" s="144"/>
    </row>
    <row r="70" spans="1:30" ht="13.8" thickBot="1" x14ac:dyDescent="0.3">
      <c r="A70" s="4"/>
      <c r="B70" s="4"/>
      <c r="C70" s="4"/>
      <c r="D70" s="4"/>
      <c r="E70" s="4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AA70" s="141"/>
      <c r="AC70" s="85"/>
      <c r="AD70" s="144"/>
    </row>
    <row r="71" spans="1:30" x14ac:dyDescent="0.25">
      <c r="A71" s="4"/>
      <c r="B71" s="4"/>
      <c r="C71" s="4"/>
      <c r="D71" s="4"/>
      <c r="E71" s="4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AA71" s="193" t="s">
        <v>80</v>
      </c>
      <c r="AB71" s="194"/>
      <c r="AC71" s="195"/>
      <c r="AD71" s="144"/>
    </row>
    <row r="72" spans="1:30" ht="26.4" x14ac:dyDescent="0.25">
      <c r="A72" s="4"/>
      <c r="B72" s="4"/>
      <c r="C72" s="4"/>
      <c r="D72" s="4"/>
      <c r="E72" s="4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AA72" s="147" t="s">
        <v>81</v>
      </c>
      <c r="AB72" s="148">
        <f>Mean+2*StdDev</f>
        <v>237.24037937898493</v>
      </c>
      <c r="AC72" s="149">
        <f>AA8</f>
        <v>0</v>
      </c>
      <c r="AD72" s="144"/>
    </row>
    <row r="73" spans="1:30" ht="27" thickBot="1" x14ac:dyDescent="0.3">
      <c r="A73" s="4"/>
      <c r="B73" s="4"/>
      <c r="C73" s="4"/>
      <c r="D73" s="4"/>
      <c r="E73" s="4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AA73" s="150" t="s">
        <v>82</v>
      </c>
      <c r="AB73" s="151">
        <f>Mean-2*StdDev</f>
        <v>3.6184787229337587</v>
      </c>
      <c r="AC73" s="152">
        <f>AA8</f>
        <v>0</v>
      </c>
      <c r="AD73" s="144"/>
    </row>
    <row r="74" spans="1:30" x14ac:dyDescent="0.25">
      <c r="AA74" s="141"/>
      <c r="AB74" s="153"/>
      <c r="AD74" s="144"/>
    </row>
    <row r="75" spans="1:30" x14ac:dyDescent="0.25">
      <c r="AA75" s="141"/>
      <c r="AB75" s="153"/>
      <c r="AD75" s="144"/>
    </row>
    <row r="76" spans="1:30" x14ac:dyDescent="0.25">
      <c r="AA76" s="141"/>
      <c r="AB76" s="153"/>
      <c r="AD76" s="144"/>
    </row>
    <row r="77" spans="1:30" x14ac:dyDescent="0.25">
      <c r="AA77" s="141"/>
      <c r="AB77" s="153"/>
      <c r="AD77" s="144"/>
    </row>
    <row r="78" spans="1:30" x14ac:dyDescent="0.25">
      <c r="AA78" s="141"/>
      <c r="AB78" s="153"/>
      <c r="AD78" s="144"/>
    </row>
    <row r="79" spans="1:30" x14ac:dyDescent="0.25">
      <c r="AA79" s="141"/>
      <c r="AB79" s="153"/>
      <c r="AD79" s="144"/>
    </row>
    <row r="80" spans="1:30" x14ac:dyDescent="0.25">
      <c r="AA80" s="141"/>
      <c r="AB80" s="153"/>
      <c r="AD80" s="144"/>
    </row>
  </sheetData>
  <sheetProtection algorithmName="SHA-512" hashValue="cfGaOKRkLEEcq3jibSM1s7eWS//VfLU/hpHIAX+PXw1C7/r0akX6M9qkCswMJEPmfmnnnnlr+wqtR8IeQDYbCg==" saltValue="03ceDo88E/9zHWcL/oLu3Q==" spinCount="100000" sheet="1" objects="1" scenarios="1" selectLockedCells="1"/>
  <mergeCells count="9">
    <mergeCell ref="AA22:AC22"/>
    <mergeCell ref="AA64:AB64"/>
    <mergeCell ref="AA65:AB65"/>
    <mergeCell ref="B1:H2"/>
    <mergeCell ref="AA71:AC71"/>
    <mergeCell ref="AA66:AB66"/>
    <mergeCell ref="AA67:AB67"/>
    <mergeCell ref="AA68:AB68"/>
    <mergeCell ref="AA69:AB69"/>
  </mergeCells>
  <phoneticPr fontId="7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80"/>
  <sheetViews>
    <sheetView workbookViewId="0">
      <selection activeCell="AI60" sqref="AI60"/>
    </sheetView>
  </sheetViews>
  <sheetFormatPr defaultColWidth="10.6640625" defaultRowHeight="13.2" x14ac:dyDescent="0.25"/>
  <cols>
    <col min="1" max="1" width="9.33203125" customWidth="1"/>
    <col min="2" max="2" width="13.77734375" customWidth="1"/>
    <col min="3" max="5" width="9.33203125" customWidth="1"/>
    <col min="6" max="6" width="13.33203125" style="85" customWidth="1"/>
    <col min="7" max="7" width="9.6640625" style="85" customWidth="1"/>
    <col min="8" max="8" width="14.77734375" style="85" customWidth="1"/>
    <col min="9" max="25" width="10.6640625" style="85" customWidth="1"/>
    <col min="26" max="26" width="5.109375" style="85" customWidth="1"/>
    <col min="27" max="27" width="15.33203125" style="85" customWidth="1"/>
    <col min="28" max="28" width="13.44140625" style="85" customWidth="1"/>
    <col min="29" max="29" width="11.109375" style="84" customWidth="1"/>
    <col min="30" max="30" width="4.33203125" style="85" customWidth="1"/>
    <col min="31" max="16384" width="10.6640625" style="85"/>
  </cols>
  <sheetData>
    <row r="1" spans="1:29" ht="25.5" customHeight="1" x14ac:dyDescent="0.4">
      <c r="A1" s="170"/>
      <c r="B1" s="192" t="s">
        <v>100</v>
      </c>
      <c r="C1" s="192"/>
      <c r="D1" s="192"/>
      <c r="E1" s="192"/>
      <c r="F1" s="192"/>
      <c r="G1" s="192"/>
      <c r="H1" s="192"/>
      <c r="I1" s="170"/>
      <c r="J1" s="170"/>
      <c r="K1" s="170"/>
      <c r="L1" s="170"/>
      <c r="M1" s="170"/>
      <c r="N1" s="170"/>
      <c r="O1" s="170"/>
      <c r="P1" s="161"/>
      <c r="Q1" s="161"/>
      <c r="R1" s="161"/>
      <c r="S1" s="161"/>
      <c r="T1" s="161"/>
      <c r="U1" s="161"/>
      <c r="V1" s="161"/>
      <c r="W1" s="161"/>
      <c r="X1" s="161"/>
      <c r="Y1" s="161"/>
    </row>
    <row r="2" spans="1:29" ht="13.5" customHeight="1" thickBot="1" x14ac:dyDescent="0.35">
      <c r="A2" s="4"/>
      <c r="B2" s="192"/>
      <c r="C2" s="192"/>
      <c r="D2" s="192"/>
      <c r="E2" s="192"/>
      <c r="F2" s="192"/>
      <c r="G2" s="192"/>
      <c r="H2" s="192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AA2" s="82" t="s">
        <v>93</v>
      </c>
      <c r="AB2" s="83"/>
    </row>
    <row r="3" spans="1:29" ht="13.8" thickBot="1" x14ac:dyDescent="0.3">
      <c r="A3" s="4"/>
      <c r="B3" s="154" t="s">
        <v>85</v>
      </c>
      <c r="C3" s="155" t="s">
        <v>36</v>
      </c>
      <c r="D3" s="4"/>
      <c r="E3" s="169" t="s">
        <v>94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AA3" s="86"/>
    </row>
    <row r="4" spans="1:29" ht="12" customHeight="1" thickBot="1" x14ac:dyDescent="0.3">
      <c r="A4" s="4"/>
      <c r="B4" s="156" t="s">
        <v>63</v>
      </c>
      <c r="C4" s="157">
        <f>+Mean</f>
        <v>12.269429050959342</v>
      </c>
      <c r="D4" s="4"/>
      <c r="E4" s="4"/>
      <c r="F4" s="161"/>
      <c r="G4" s="161"/>
      <c r="H4" s="161"/>
      <c r="I4" s="161"/>
      <c r="J4" s="161"/>
      <c r="K4" s="161"/>
      <c r="L4" s="161"/>
      <c r="M4" s="161"/>
      <c r="N4" s="171" t="s">
        <v>88</v>
      </c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AA4" s="87"/>
      <c r="AB4" s="88" t="s">
        <v>57</v>
      </c>
      <c r="AC4" s="89" t="s">
        <v>31</v>
      </c>
    </row>
    <row r="5" spans="1:29" x14ac:dyDescent="0.25">
      <c r="A5" s="4"/>
      <c r="B5" s="158" t="s">
        <v>83</v>
      </c>
      <c r="C5" s="157">
        <f>+StdDev^2</f>
        <v>3411.1995291341141</v>
      </c>
      <c r="D5" s="4"/>
      <c r="E5" s="4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AA5" s="90"/>
      <c r="AB5" s="91">
        <v>0.5</v>
      </c>
      <c r="AC5" s="92"/>
    </row>
    <row r="6" spans="1:29" x14ac:dyDescent="0.25">
      <c r="A6" s="4"/>
      <c r="B6" s="158" t="s">
        <v>86</v>
      </c>
      <c r="C6" s="157">
        <f>+StdDev</f>
        <v>58.405475164012785</v>
      </c>
      <c r="D6" s="4"/>
      <c r="E6" s="169" t="s">
        <v>95</v>
      </c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AA6" s="93"/>
      <c r="AB6" s="91">
        <v>0.5</v>
      </c>
      <c r="AC6" s="94"/>
    </row>
    <row r="7" spans="1:29" ht="21" x14ac:dyDescent="0.25">
      <c r="A7" s="4"/>
      <c r="B7" s="158" t="s">
        <v>84</v>
      </c>
      <c r="C7" s="157">
        <f>+C6/C4</f>
        <v>4.7602439299688584</v>
      </c>
      <c r="D7" s="4"/>
      <c r="E7" s="4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AA7" s="93"/>
      <c r="AB7" s="91">
        <v>0.25</v>
      </c>
      <c r="AC7" s="94"/>
    </row>
    <row r="8" spans="1:29" ht="13.8" thickBot="1" x14ac:dyDescent="0.3">
      <c r="A8" s="4"/>
      <c r="B8" s="158" t="s">
        <v>60</v>
      </c>
      <c r="C8" s="157">
        <f>+Max</f>
        <v>116.40657146350095</v>
      </c>
      <c r="D8" s="4"/>
      <c r="E8" s="4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AA8" s="95"/>
      <c r="AB8" s="96">
        <f>(Max-Min)/35</f>
        <v>7.9036827520743325</v>
      </c>
      <c r="AC8" s="97" t="str">
        <f>IF(AA8="Days","Day",IF(AA8="Weeks","Week","Month"))</f>
        <v>Month</v>
      </c>
    </row>
    <row r="9" spans="1:29" ht="13.8" thickBot="1" x14ac:dyDescent="0.3">
      <c r="A9" s="4"/>
      <c r="B9" s="159" t="s">
        <v>59</v>
      </c>
      <c r="C9" s="160">
        <f>+Min</f>
        <v>-160.22232485910069</v>
      </c>
      <c r="D9" s="4"/>
      <c r="E9" s="4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AA9" s="98"/>
      <c r="AB9" s="99"/>
      <c r="AC9" s="100"/>
    </row>
    <row r="10" spans="1:29" x14ac:dyDescent="0.25">
      <c r="A10" s="4"/>
      <c r="B10" s="4"/>
      <c r="C10" s="4"/>
      <c r="D10" s="4"/>
      <c r="E10" s="4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AA10" s="101" t="s">
        <v>58</v>
      </c>
      <c r="AB10" s="102"/>
      <c r="AC10" s="103"/>
    </row>
    <row r="11" spans="1:29" x14ac:dyDescent="0.25">
      <c r="A11" s="4"/>
      <c r="B11" s="4"/>
      <c r="C11" s="4"/>
      <c r="D11" s="4"/>
      <c r="E11" s="4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AA11" s="104" t="s">
        <v>59</v>
      </c>
      <c r="AB11" s="105">
        <f>MIN('MAIN Storage'!M4:M1003)</f>
        <v>-160.22232485910069</v>
      </c>
      <c r="AC11" s="106">
        <f>AA8</f>
        <v>0</v>
      </c>
    </row>
    <row r="12" spans="1:29" x14ac:dyDescent="0.25">
      <c r="A12" s="4"/>
      <c r="B12" s="4"/>
      <c r="C12" s="4"/>
      <c r="D12" s="4"/>
      <c r="E12" s="4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AA12" s="104" t="s">
        <v>60</v>
      </c>
      <c r="AB12" s="105">
        <f>MAX('MAIN Storage'!M4:M1003)</f>
        <v>116.40657146350095</v>
      </c>
      <c r="AC12" s="106">
        <f>AA8</f>
        <v>0</v>
      </c>
    </row>
    <row r="13" spans="1:29" ht="13.8" thickBot="1" x14ac:dyDescent="0.3">
      <c r="A13" s="4"/>
      <c r="B13" s="4"/>
      <c r="C13" s="4"/>
      <c r="D13" s="4"/>
      <c r="E13" s="4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AA13" s="107" t="s">
        <v>61</v>
      </c>
      <c r="AB13" s="96"/>
      <c r="AC13" s="108">
        <f>AA8</f>
        <v>0</v>
      </c>
    </row>
    <row r="14" spans="1:29" ht="13.8" thickBot="1" x14ac:dyDescent="0.3">
      <c r="A14" s="4"/>
      <c r="B14" s="4"/>
      <c r="C14" s="4"/>
      <c r="D14" s="4"/>
      <c r="E14" s="4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AA14" s="109"/>
      <c r="AB14" s="110"/>
      <c r="AC14" s="111"/>
    </row>
    <row r="15" spans="1:29" ht="15" customHeight="1" x14ac:dyDescent="0.25">
      <c r="A15" s="4"/>
      <c r="B15" s="4"/>
      <c r="C15" s="4"/>
      <c r="D15" s="4"/>
      <c r="E15" s="4"/>
      <c r="F15" s="162"/>
      <c r="G15" s="162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AA15" s="112" t="s">
        <v>62</v>
      </c>
      <c r="AB15" s="113"/>
      <c r="AC15" s="114"/>
    </row>
    <row r="16" spans="1:29" x14ac:dyDescent="0.25">
      <c r="A16" s="4"/>
      <c r="B16" s="4"/>
      <c r="C16" s="4"/>
      <c r="D16" s="4"/>
      <c r="E16" s="4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AA16" s="104" t="s">
        <v>63</v>
      </c>
      <c r="AB16" s="110">
        <f>AVERAGE('MAIN Storage'!M4:M1003)</f>
        <v>12.269429050959342</v>
      </c>
      <c r="AC16" s="106">
        <f>AA8</f>
        <v>0</v>
      </c>
    </row>
    <row r="17" spans="1:31" x14ac:dyDescent="0.25">
      <c r="A17" s="4"/>
      <c r="B17" s="4"/>
      <c r="C17" s="4"/>
      <c r="D17" s="4"/>
      <c r="E17" s="4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AA17" s="104" t="s">
        <v>64</v>
      </c>
      <c r="AB17" s="105">
        <f>STDEV('MAIN Storage'!M4:M1003)</f>
        <v>58.405475164012785</v>
      </c>
      <c r="AC17" s="106">
        <f>AA8</f>
        <v>0</v>
      </c>
      <c r="AD17" s="115"/>
    </row>
    <row r="18" spans="1:31" x14ac:dyDescent="0.25">
      <c r="A18" s="4"/>
      <c r="B18" s="4"/>
      <c r="C18" s="4"/>
      <c r="D18" s="4"/>
      <c r="E18" s="4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AA18" s="104" t="s">
        <v>65</v>
      </c>
      <c r="AB18" s="116" t="e">
        <f>(2*(ShapeB-ShapeA)/(ShapeA+ShapeB+2))*((ShapeA+ShapeB+1)/(ShapeA*ShapeB))^0.5</f>
        <v>#NUM!</v>
      </c>
      <c r="AC18" s="106"/>
    </row>
    <row r="19" spans="1:31" x14ac:dyDescent="0.25">
      <c r="A19" s="4"/>
      <c r="B19" s="4"/>
      <c r="C19" s="4"/>
      <c r="D19" s="4"/>
      <c r="E19" s="4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AA19" s="104" t="s">
        <v>66</v>
      </c>
      <c r="AB19" s="117">
        <f>((Mean-Min)*(2*Mode-Min-Max))/((Mode-Mean)*(Max-Min))</f>
        <v>-2.2267769858128887</v>
      </c>
      <c r="AC19" s="118"/>
    </row>
    <row r="20" spans="1:31" ht="13.8" thickBot="1" x14ac:dyDescent="0.3">
      <c r="A20" s="4"/>
      <c r="B20" s="4"/>
      <c r="C20" s="4"/>
      <c r="D20" s="4"/>
      <c r="E20" s="4"/>
      <c r="F20" s="110"/>
      <c r="G20" s="163"/>
      <c r="H20" s="109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AA20" s="107" t="s">
        <v>67</v>
      </c>
      <c r="AB20" s="119">
        <f>ShapeA*(Max-Mean)/(Mean-Min)</f>
        <v>-1.3443552334303366</v>
      </c>
      <c r="AC20" s="120"/>
      <c r="AD20" s="115"/>
    </row>
    <row r="21" spans="1:31" x14ac:dyDescent="0.25">
      <c r="A21" s="4"/>
      <c r="B21" s="4"/>
      <c r="C21" s="4"/>
      <c r="D21" s="4"/>
      <c r="E21" s="4"/>
      <c r="F21" s="110"/>
      <c r="G21" s="163"/>
      <c r="H21" s="109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AB21" s="121"/>
      <c r="AD21" s="115"/>
    </row>
    <row r="22" spans="1:31" x14ac:dyDescent="0.25">
      <c r="A22" s="4"/>
      <c r="B22" s="4"/>
      <c r="C22" s="4"/>
      <c r="D22" s="4"/>
      <c r="E22" s="4"/>
      <c r="F22" s="110"/>
      <c r="G22" s="163"/>
      <c r="H22" s="109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AA22" s="200" t="s">
        <v>68</v>
      </c>
      <c r="AB22" s="201"/>
      <c r="AC22" s="202"/>
      <c r="AD22" s="115"/>
    </row>
    <row r="23" spans="1:31" x14ac:dyDescent="0.25">
      <c r="A23" s="4"/>
      <c r="B23" s="4"/>
      <c r="C23" s="4"/>
      <c r="D23" s="4"/>
      <c r="E23" s="4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AA23" s="122" t="s">
        <v>69</v>
      </c>
      <c r="AB23" s="123"/>
      <c r="AC23" s="124" t="s">
        <v>70</v>
      </c>
      <c r="AD23" s="115"/>
    </row>
    <row r="24" spans="1:31" x14ac:dyDescent="0.25">
      <c r="A24" s="4"/>
      <c r="B24" s="4"/>
      <c r="C24" s="4"/>
      <c r="D24" s="4"/>
      <c r="E24" s="4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AA24" s="122" t="s">
        <v>71</v>
      </c>
      <c r="AB24" s="123">
        <v>3.0997064113616943</v>
      </c>
      <c r="AC24" s="124" t="s">
        <v>70</v>
      </c>
      <c r="AD24" s="115"/>
    </row>
    <row r="25" spans="1:31" x14ac:dyDescent="0.25">
      <c r="A25" s="4"/>
      <c r="B25" s="4"/>
      <c r="C25" s="4"/>
      <c r="D25" s="4"/>
      <c r="E25" s="4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AA25" s="122" t="s">
        <v>72</v>
      </c>
      <c r="AB25" s="125">
        <v>1.4654255828720035</v>
      </c>
      <c r="AC25" s="124"/>
    </row>
    <row r="26" spans="1:31" x14ac:dyDescent="0.25">
      <c r="A26" s="4"/>
      <c r="B26" s="4"/>
      <c r="C26" s="4"/>
      <c r="D26" s="4"/>
      <c r="E26" s="4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AA26" s="122" t="s">
        <v>73</v>
      </c>
      <c r="AB26" s="125">
        <v>14.737215687897011</v>
      </c>
      <c r="AC26" s="124"/>
    </row>
    <row r="27" spans="1:31" x14ac:dyDescent="0.25">
      <c r="A27" s="4"/>
      <c r="B27" s="4"/>
      <c r="C27" s="4"/>
      <c r="D27" s="4"/>
      <c r="E27" s="4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AA27" s="122" t="s">
        <v>74</v>
      </c>
      <c r="AB27" s="125">
        <v>1272.6333366618439</v>
      </c>
      <c r="AC27" s="124"/>
    </row>
    <row r="28" spans="1:31" x14ac:dyDescent="0.25">
      <c r="A28" s="4"/>
      <c r="B28" s="4"/>
      <c r="C28" s="4"/>
      <c r="D28" s="4"/>
      <c r="E28" s="4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AA28" s="122" t="s">
        <v>75</v>
      </c>
      <c r="AB28" s="126">
        <v>1.69697683277688E-3</v>
      </c>
      <c r="AC28" s="124"/>
    </row>
    <row r="29" spans="1:31" ht="6" customHeight="1" x14ac:dyDescent="0.25">
      <c r="A29" s="4"/>
      <c r="B29" s="4"/>
      <c r="C29" s="4"/>
      <c r="D29" s="4"/>
      <c r="E29" s="4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AA29" s="127"/>
      <c r="AB29" s="128"/>
      <c r="AC29" s="129"/>
    </row>
    <row r="30" spans="1:31" ht="5.4" customHeight="1" x14ac:dyDescent="0.25">
      <c r="A30" s="4"/>
      <c r="B30" s="4"/>
      <c r="C30" s="4"/>
      <c r="D30" s="4"/>
      <c r="E30" s="4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AA30" s="130"/>
      <c r="AB30" s="131"/>
      <c r="AC30" s="129"/>
    </row>
    <row r="31" spans="1:31" ht="32.4" customHeight="1" x14ac:dyDescent="0.25">
      <c r="A31" s="4"/>
      <c r="B31" s="4"/>
      <c r="C31" s="4"/>
      <c r="D31" s="4"/>
      <c r="E31" s="4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AA31" s="132" t="s">
        <v>76</v>
      </c>
      <c r="AB31" s="133" t="s">
        <v>77</v>
      </c>
      <c r="AC31" s="134" t="s">
        <v>78</v>
      </c>
      <c r="AE31" s="175" t="s">
        <v>101</v>
      </c>
    </row>
    <row r="32" spans="1:31" x14ac:dyDescent="0.25">
      <c r="A32" s="4"/>
      <c r="B32" s="4"/>
      <c r="C32" s="4"/>
      <c r="D32" s="4"/>
      <c r="E32" s="4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85">
        <v>1</v>
      </c>
      <c r="AA32" s="135">
        <f>Min</f>
        <v>-160.22232485910069</v>
      </c>
      <c r="AB32" s="136">
        <f>AC33</f>
        <v>2E-3</v>
      </c>
      <c r="AC32" s="173">
        <f>AE32/1000</f>
        <v>1E-3</v>
      </c>
      <c r="AE32" s="85">
        <f t="array" ref="AE32:AE62">FREQUENCY('MAIN Storage'!M4:M1003,AA32:AA63)</f>
        <v>1</v>
      </c>
    </row>
    <row r="33" spans="1:31" x14ac:dyDescent="0.25">
      <c r="A33" s="4"/>
      <c r="B33" s="4"/>
      <c r="C33" s="4"/>
      <c r="D33" s="4"/>
      <c r="E33" s="4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85">
        <v>2</v>
      </c>
      <c r="AA33" s="135">
        <f t="shared" ref="AA33:AA60" si="0">+AA32+(($AA$62-$AA$32)/30)</f>
        <v>-151.00136164834731</v>
      </c>
      <c r="AB33" s="136">
        <f t="shared" ref="AB33:AB60" si="1">+AC34-AC33</f>
        <v>3.0000000000000001E-3</v>
      </c>
      <c r="AC33" s="173">
        <f>SUM($AE$32:AE33)/1000</f>
        <v>2E-3</v>
      </c>
      <c r="AE33" s="85">
        <v>1</v>
      </c>
    </row>
    <row r="34" spans="1:31" x14ac:dyDescent="0.25">
      <c r="A34" s="4"/>
      <c r="B34" s="4"/>
      <c r="C34" s="4"/>
      <c r="D34" s="4"/>
      <c r="E34" s="4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85">
        <v>3</v>
      </c>
      <c r="AA34" s="135">
        <f t="shared" si="0"/>
        <v>-141.78039843759393</v>
      </c>
      <c r="AB34" s="136">
        <f t="shared" si="1"/>
        <v>3.9999999999999992E-3</v>
      </c>
      <c r="AC34" s="173">
        <f>SUM($AE$32:AE34)/1000</f>
        <v>5.0000000000000001E-3</v>
      </c>
      <c r="AE34" s="85">
        <v>3</v>
      </c>
    </row>
    <row r="35" spans="1:31" x14ac:dyDescent="0.25">
      <c r="A35" s="4"/>
      <c r="B35" s="4"/>
      <c r="C35" s="4"/>
      <c r="D35" s="4"/>
      <c r="E35" s="4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85">
        <v>4</v>
      </c>
      <c r="AA35" s="135">
        <f t="shared" si="0"/>
        <v>-132.55943522684055</v>
      </c>
      <c r="AB35" s="136">
        <f t="shared" si="1"/>
        <v>5.000000000000001E-3</v>
      </c>
      <c r="AC35" s="173">
        <f>SUM($AE$32:AE35)/1000</f>
        <v>8.9999999999999993E-3</v>
      </c>
      <c r="AE35" s="85">
        <v>4</v>
      </c>
    </row>
    <row r="36" spans="1:31" x14ac:dyDescent="0.25">
      <c r="A36" s="4"/>
      <c r="B36" s="4"/>
      <c r="C36" s="4"/>
      <c r="D36" s="4"/>
      <c r="E36" s="4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85">
        <v>5</v>
      </c>
      <c r="AA36" s="135">
        <f t="shared" si="0"/>
        <v>-123.33847201608717</v>
      </c>
      <c r="AB36" s="136">
        <f t="shared" si="1"/>
        <v>8.9999999999999993E-3</v>
      </c>
      <c r="AC36" s="173">
        <f>SUM($AE$32:AE36)/1000</f>
        <v>1.4E-2</v>
      </c>
      <c r="AE36" s="85">
        <v>5</v>
      </c>
    </row>
    <row r="37" spans="1:31" x14ac:dyDescent="0.25">
      <c r="A37" s="4"/>
      <c r="B37" s="4"/>
      <c r="C37" s="4"/>
      <c r="D37" s="4"/>
      <c r="E37" s="4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85">
        <v>6</v>
      </c>
      <c r="AA37" s="135">
        <f t="shared" si="0"/>
        <v>-114.11750880533378</v>
      </c>
      <c r="AB37" s="136">
        <f t="shared" si="1"/>
        <v>1.0000000000000002E-2</v>
      </c>
      <c r="AC37" s="173">
        <f>SUM($AE$32:AE37)/1000</f>
        <v>2.3E-2</v>
      </c>
      <c r="AE37" s="85">
        <v>9</v>
      </c>
    </row>
    <row r="38" spans="1:31" x14ac:dyDescent="0.25">
      <c r="A38" s="4"/>
      <c r="B38" s="4"/>
      <c r="C38" s="4"/>
      <c r="D38" s="4"/>
      <c r="E38" s="4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85">
        <v>7</v>
      </c>
      <c r="AA38" s="135">
        <f t="shared" si="0"/>
        <v>-104.8965455945804</v>
      </c>
      <c r="AB38" s="136">
        <f t="shared" si="1"/>
        <v>1.3999999999999999E-2</v>
      </c>
      <c r="AC38" s="173">
        <f>SUM($AE$32:AE38)/1000</f>
        <v>3.3000000000000002E-2</v>
      </c>
      <c r="AE38" s="85">
        <v>10</v>
      </c>
    </row>
    <row r="39" spans="1:31" x14ac:dyDescent="0.25">
      <c r="A39" s="4"/>
      <c r="B39" s="4"/>
      <c r="C39" s="4"/>
      <c r="D39" s="4"/>
      <c r="E39" s="4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85">
        <v>8</v>
      </c>
      <c r="AA39" s="135">
        <f t="shared" si="0"/>
        <v>-95.67558238382702</v>
      </c>
      <c r="AB39" s="136">
        <f t="shared" si="1"/>
        <v>1.6E-2</v>
      </c>
      <c r="AC39" s="173">
        <f>SUM($AE$32:AE39)/1000</f>
        <v>4.7E-2</v>
      </c>
      <c r="AE39" s="85">
        <v>14</v>
      </c>
    </row>
    <row r="40" spans="1:31" x14ac:dyDescent="0.25">
      <c r="A40" s="4"/>
      <c r="B40" s="4"/>
      <c r="C40" s="4"/>
      <c r="D40" s="4"/>
      <c r="E40" s="4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85">
        <v>9</v>
      </c>
      <c r="AA40" s="135">
        <f t="shared" si="0"/>
        <v>-86.454619173073638</v>
      </c>
      <c r="AB40" s="136">
        <f t="shared" si="1"/>
        <v>2.0000000000000004E-2</v>
      </c>
      <c r="AC40" s="173">
        <f>SUM($AE$32:AE40)/1000</f>
        <v>6.3E-2</v>
      </c>
      <c r="AE40" s="85">
        <v>16</v>
      </c>
    </row>
    <row r="41" spans="1:31" x14ac:dyDescent="0.25">
      <c r="A41" s="4"/>
      <c r="B41" s="4"/>
      <c r="C41" s="4"/>
      <c r="D41" s="4"/>
      <c r="E41" s="4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85">
        <v>10</v>
      </c>
      <c r="AA41" s="135">
        <f t="shared" si="0"/>
        <v>-77.233655962320256</v>
      </c>
      <c r="AB41" s="136">
        <f t="shared" si="1"/>
        <v>2.3999999999999994E-2</v>
      </c>
      <c r="AC41" s="173">
        <f>SUM($AE$32:AE41)/1000</f>
        <v>8.3000000000000004E-2</v>
      </c>
      <c r="AE41" s="85">
        <v>20</v>
      </c>
    </row>
    <row r="42" spans="1:31" x14ac:dyDescent="0.25">
      <c r="A42" s="4"/>
      <c r="B42" s="4"/>
      <c r="C42" s="4"/>
      <c r="D42" s="4"/>
      <c r="E42" s="4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85">
        <v>11</v>
      </c>
      <c r="AA42" s="135">
        <f t="shared" si="0"/>
        <v>-68.012692751566874</v>
      </c>
      <c r="AB42" s="136">
        <f t="shared" si="1"/>
        <v>2.700000000000001E-2</v>
      </c>
      <c r="AC42" s="173">
        <f>SUM($AE$32:AE42)/1000</f>
        <v>0.107</v>
      </c>
      <c r="AE42" s="85">
        <v>24</v>
      </c>
    </row>
    <row r="43" spans="1:31" x14ac:dyDescent="0.25">
      <c r="A43" s="4"/>
      <c r="B43" s="4"/>
      <c r="C43" s="4"/>
      <c r="D43" s="4"/>
      <c r="E43" s="4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85">
        <v>12</v>
      </c>
      <c r="AA43" s="135">
        <f t="shared" si="0"/>
        <v>-58.791729540813485</v>
      </c>
      <c r="AB43" s="136">
        <f t="shared" si="1"/>
        <v>3.1E-2</v>
      </c>
      <c r="AC43" s="173">
        <f>SUM($AE$32:AE43)/1000</f>
        <v>0.13400000000000001</v>
      </c>
      <c r="AE43" s="85">
        <v>27</v>
      </c>
    </row>
    <row r="44" spans="1:31" x14ac:dyDescent="0.25">
      <c r="A44" s="4"/>
      <c r="B44" s="4"/>
      <c r="C44" s="4"/>
      <c r="D44" s="4"/>
      <c r="E44" s="4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85">
        <v>13</v>
      </c>
      <c r="AA44" s="135">
        <f t="shared" si="0"/>
        <v>-49.570766330060096</v>
      </c>
      <c r="AB44" s="136">
        <f t="shared" si="1"/>
        <v>3.4000000000000002E-2</v>
      </c>
      <c r="AC44" s="173">
        <f>SUM($AE$32:AE44)/1000</f>
        <v>0.16500000000000001</v>
      </c>
      <c r="AE44" s="85">
        <v>31</v>
      </c>
    </row>
    <row r="45" spans="1:31" x14ac:dyDescent="0.25">
      <c r="A45" s="4"/>
      <c r="B45" s="4"/>
      <c r="C45" s="4"/>
      <c r="D45" s="4"/>
      <c r="E45" s="4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85">
        <v>14</v>
      </c>
      <c r="AA45" s="135">
        <f t="shared" si="0"/>
        <v>-40.349803119306706</v>
      </c>
      <c r="AB45" s="136">
        <f t="shared" si="1"/>
        <v>3.7999999999999978E-2</v>
      </c>
      <c r="AC45" s="173">
        <f>SUM($AE$32:AE45)/1000</f>
        <v>0.19900000000000001</v>
      </c>
      <c r="AE45" s="85">
        <v>34</v>
      </c>
    </row>
    <row r="46" spans="1:31" x14ac:dyDescent="0.25">
      <c r="A46" s="4"/>
      <c r="B46" s="4"/>
      <c r="C46" s="4"/>
      <c r="D46" s="4"/>
      <c r="E46" s="4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85">
        <v>15</v>
      </c>
      <c r="AA46" s="135">
        <f t="shared" si="0"/>
        <v>-31.128839908553317</v>
      </c>
      <c r="AB46" s="136">
        <f t="shared" si="1"/>
        <v>4.2000000000000037E-2</v>
      </c>
      <c r="AC46" s="173">
        <f>SUM($AE$32:AE46)/1000</f>
        <v>0.23699999999999999</v>
      </c>
      <c r="AE46" s="85">
        <v>38</v>
      </c>
    </row>
    <row r="47" spans="1:31" x14ac:dyDescent="0.25">
      <c r="A47" s="4"/>
      <c r="B47" s="4"/>
      <c r="C47" s="4"/>
      <c r="D47" s="4"/>
      <c r="E47" s="4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85">
        <v>16</v>
      </c>
      <c r="AA47" s="135">
        <f t="shared" si="0"/>
        <v>-21.907876697799928</v>
      </c>
      <c r="AB47" s="136">
        <f t="shared" si="1"/>
        <v>4.4999999999999984E-2</v>
      </c>
      <c r="AC47" s="173">
        <f>SUM($AE$32:AE47)/1000</f>
        <v>0.27900000000000003</v>
      </c>
      <c r="AE47" s="85">
        <v>42</v>
      </c>
    </row>
    <row r="48" spans="1:31" x14ac:dyDescent="0.25">
      <c r="A48" s="4"/>
      <c r="B48" s="4"/>
      <c r="C48" s="4"/>
      <c r="D48" s="4"/>
      <c r="E48" s="4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85">
        <v>17</v>
      </c>
      <c r="AA48" s="135">
        <f t="shared" si="0"/>
        <v>-12.686913487046541</v>
      </c>
      <c r="AB48" s="136">
        <f t="shared" si="1"/>
        <v>4.8999999999999988E-2</v>
      </c>
      <c r="AC48" s="173">
        <f>SUM($AE$32:AE48)/1000</f>
        <v>0.32400000000000001</v>
      </c>
      <c r="AE48" s="85">
        <v>45</v>
      </c>
    </row>
    <row r="49" spans="1:31" x14ac:dyDescent="0.25">
      <c r="A49" s="4"/>
      <c r="B49" s="4"/>
      <c r="C49" s="4"/>
      <c r="D49" s="4"/>
      <c r="E49" s="4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85">
        <v>18</v>
      </c>
      <c r="AA49" s="135">
        <f t="shared" si="0"/>
        <v>-3.4659502762931531</v>
      </c>
      <c r="AB49" s="136">
        <f t="shared" si="1"/>
        <v>5.099999999999999E-2</v>
      </c>
      <c r="AC49" s="173">
        <f>SUM($AE$32:AE49)/1000</f>
        <v>0.373</v>
      </c>
      <c r="AE49" s="85">
        <v>49</v>
      </c>
    </row>
    <row r="50" spans="1:31" x14ac:dyDescent="0.25">
      <c r="A50" s="4"/>
      <c r="B50" s="4"/>
      <c r="C50" s="4"/>
      <c r="D50" s="4"/>
      <c r="E50" s="4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85">
        <v>19</v>
      </c>
      <c r="AA50" s="135">
        <f t="shared" si="0"/>
        <v>5.7550129344602343</v>
      </c>
      <c r="AB50" s="136">
        <f t="shared" si="1"/>
        <v>5.3999999999999992E-2</v>
      </c>
      <c r="AC50" s="173">
        <f>SUM($AE$32:AE50)/1000</f>
        <v>0.42399999999999999</v>
      </c>
      <c r="AE50" s="85">
        <v>51</v>
      </c>
    </row>
    <row r="51" spans="1:31" x14ac:dyDescent="0.25">
      <c r="A51" s="4"/>
      <c r="B51" s="4"/>
      <c r="C51" s="4"/>
      <c r="D51" s="4"/>
      <c r="E51" s="4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85">
        <v>20</v>
      </c>
      <c r="AA51" s="135">
        <f t="shared" si="0"/>
        <v>14.975976145213622</v>
      </c>
      <c r="AB51" s="136">
        <f t="shared" si="1"/>
        <v>5.600000000000005E-2</v>
      </c>
      <c r="AC51" s="173">
        <f>SUM($AE$32:AE51)/1000</f>
        <v>0.47799999999999998</v>
      </c>
      <c r="AE51" s="85">
        <v>54</v>
      </c>
    </row>
    <row r="52" spans="1:31" ht="13.95" customHeight="1" x14ac:dyDescent="0.25">
      <c r="A52" s="4"/>
      <c r="B52" s="4"/>
      <c r="C52" s="4"/>
      <c r="D52" s="4"/>
      <c r="E52" s="4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85">
        <v>21</v>
      </c>
      <c r="AA52" s="135">
        <f t="shared" si="0"/>
        <v>24.196939355967011</v>
      </c>
      <c r="AB52" s="136">
        <f t="shared" si="1"/>
        <v>5.699999999999994E-2</v>
      </c>
      <c r="AC52" s="173">
        <f>SUM($AE$32:AE52)/1000</f>
        <v>0.53400000000000003</v>
      </c>
      <c r="AE52" s="85">
        <v>56</v>
      </c>
    </row>
    <row r="53" spans="1:31" x14ac:dyDescent="0.25">
      <c r="A53" s="4"/>
      <c r="B53" s="4"/>
      <c r="C53" s="4"/>
      <c r="D53" s="4"/>
      <c r="E53" s="4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85">
        <v>22</v>
      </c>
      <c r="AA53" s="135">
        <f t="shared" si="0"/>
        <v>33.4179025667204</v>
      </c>
      <c r="AB53" s="136">
        <f t="shared" si="1"/>
        <v>5.8000000000000052E-2</v>
      </c>
      <c r="AC53" s="173">
        <f>SUM($AE$32:AE53)/1000</f>
        <v>0.59099999999999997</v>
      </c>
      <c r="AE53" s="85">
        <v>57</v>
      </c>
    </row>
    <row r="54" spans="1:31" x14ac:dyDescent="0.25">
      <c r="A54" s="4"/>
      <c r="B54" s="4"/>
      <c r="C54" s="4"/>
      <c r="D54" s="4"/>
      <c r="E54" s="4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85">
        <v>23</v>
      </c>
      <c r="AA54" s="135">
        <f t="shared" si="0"/>
        <v>42.638865777473789</v>
      </c>
      <c r="AB54" s="136">
        <f t="shared" si="1"/>
        <v>5.799999999999994E-2</v>
      </c>
      <c r="AC54" s="173">
        <f>SUM($AE$32:AE54)/1000</f>
        <v>0.64900000000000002</v>
      </c>
      <c r="AE54" s="85">
        <v>58</v>
      </c>
    </row>
    <row r="55" spans="1:31" x14ac:dyDescent="0.25">
      <c r="A55" s="4"/>
      <c r="B55" s="4"/>
      <c r="C55" s="4"/>
      <c r="D55" s="4"/>
      <c r="E55" s="4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85">
        <v>24</v>
      </c>
      <c r="AA55" s="135">
        <f t="shared" si="0"/>
        <v>51.859828988227179</v>
      </c>
      <c r="AB55" s="136">
        <f t="shared" si="1"/>
        <v>5.7000000000000051E-2</v>
      </c>
      <c r="AC55" s="173">
        <f>SUM($AE$32:AE55)/1000</f>
        <v>0.70699999999999996</v>
      </c>
      <c r="AE55" s="85">
        <v>58</v>
      </c>
    </row>
    <row r="56" spans="1:31" x14ac:dyDescent="0.25">
      <c r="A56" s="4"/>
      <c r="B56" s="4"/>
      <c r="C56" s="4"/>
      <c r="D56" s="4"/>
      <c r="E56" s="4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85">
        <v>25</v>
      </c>
      <c r="AA56" s="135">
        <f t="shared" si="0"/>
        <v>61.080792198980568</v>
      </c>
      <c r="AB56" s="136">
        <f t="shared" si="1"/>
        <v>5.4999999999999938E-2</v>
      </c>
      <c r="AC56" s="173">
        <f>SUM($AE$32:AE56)/1000</f>
        <v>0.76400000000000001</v>
      </c>
      <c r="AE56" s="85">
        <v>57</v>
      </c>
    </row>
    <row r="57" spans="1:31" x14ac:dyDescent="0.25">
      <c r="A57" s="4"/>
      <c r="B57" s="4"/>
      <c r="C57" s="4"/>
      <c r="D57" s="4"/>
      <c r="E57" s="4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85">
        <v>26</v>
      </c>
      <c r="AA57" s="135">
        <f t="shared" si="0"/>
        <v>70.301755409733957</v>
      </c>
      <c r="AB57" s="136">
        <f t="shared" si="1"/>
        <v>5.2000000000000046E-2</v>
      </c>
      <c r="AC57" s="173">
        <f>SUM($AE$32:AE57)/1000</f>
        <v>0.81899999999999995</v>
      </c>
      <c r="AE57" s="85">
        <v>55</v>
      </c>
    </row>
    <row r="58" spans="1:31" x14ac:dyDescent="0.25">
      <c r="A58" s="4"/>
      <c r="B58" s="4"/>
      <c r="C58" s="4"/>
      <c r="D58" s="4"/>
      <c r="E58" s="4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85">
        <v>27</v>
      </c>
      <c r="AA58" s="135">
        <f t="shared" si="0"/>
        <v>79.522718620487339</v>
      </c>
      <c r="AB58" s="136">
        <f t="shared" si="1"/>
        <v>4.7000000000000042E-2</v>
      </c>
      <c r="AC58" s="173">
        <f>SUM($AE$32:AE58)/1000</f>
        <v>0.871</v>
      </c>
      <c r="AE58" s="85">
        <v>52</v>
      </c>
    </row>
    <row r="59" spans="1:31" x14ac:dyDescent="0.25">
      <c r="A59" s="4"/>
      <c r="B59" s="4"/>
      <c r="C59" s="4"/>
      <c r="D59" s="4"/>
      <c r="E59" s="4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85">
        <v>28</v>
      </c>
      <c r="AA59" s="135">
        <f t="shared" si="0"/>
        <v>88.743681831240721</v>
      </c>
      <c r="AB59" s="136">
        <f t="shared" si="1"/>
        <v>3.8999999999999924E-2</v>
      </c>
      <c r="AC59" s="173">
        <f>SUM($AE$32:AE59)/1000</f>
        <v>0.91800000000000004</v>
      </c>
      <c r="AE59" s="85">
        <v>47</v>
      </c>
    </row>
    <row r="60" spans="1:31" x14ac:dyDescent="0.25">
      <c r="A60" s="4"/>
      <c r="B60" s="4"/>
      <c r="C60" s="4"/>
      <c r="D60" s="4"/>
      <c r="E60" s="4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85">
        <v>29</v>
      </c>
      <c r="AA60" s="135">
        <f t="shared" si="0"/>
        <v>97.964645041994103</v>
      </c>
      <c r="AB60" s="136">
        <f t="shared" si="1"/>
        <v>2.6000000000000023E-2</v>
      </c>
      <c r="AC60" s="173">
        <f>SUM($AE$32:AE60)/1000</f>
        <v>0.95699999999999996</v>
      </c>
      <c r="AE60" s="85">
        <v>39</v>
      </c>
    </row>
    <row r="61" spans="1:31" x14ac:dyDescent="0.25">
      <c r="A61" s="4"/>
      <c r="B61" s="4"/>
      <c r="C61" s="4"/>
      <c r="D61" s="4"/>
      <c r="E61" s="4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85">
        <v>30</v>
      </c>
      <c r="AA61" s="138">
        <f>IF(Interval+AA60&lt;=Max,AA60+Interval,IF(AA60&gt;Max,0,"stop"))</f>
        <v>105.86832779406843</v>
      </c>
      <c r="AB61" s="136">
        <f>+AC62-AC61-0.001</f>
        <v>1.6000000000000014E-2</v>
      </c>
      <c r="AC61" s="173">
        <f>SUM($AE$32:AE61)/1000</f>
        <v>0.98299999999999998</v>
      </c>
      <c r="AE61" s="85">
        <v>26</v>
      </c>
    </row>
    <row r="62" spans="1:31" x14ac:dyDescent="0.25">
      <c r="A62" s="4"/>
      <c r="B62" s="4"/>
      <c r="C62" s="4"/>
      <c r="D62" s="4"/>
      <c r="E62" s="4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85">
        <v>31</v>
      </c>
      <c r="AA62" s="139">
        <f>Max</f>
        <v>116.40657146350095</v>
      </c>
      <c r="AB62" s="176">
        <v>1E-3</v>
      </c>
      <c r="AC62" s="174">
        <f>SUM($AE$32:AE62)/1000</f>
        <v>1</v>
      </c>
      <c r="AE62" s="85">
        <v>17</v>
      </c>
    </row>
    <row r="63" spans="1:31" ht="13.8" thickBot="1" x14ac:dyDescent="0.3">
      <c r="A63" s="4"/>
      <c r="B63" s="4"/>
      <c r="C63" s="4"/>
      <c r="D63" s="4"/>
      <c r="E63" s="4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AA63" s="141"/>
      <c r="AB63" s="142">
        <f>SUM(AB32:AB62)</f>
        <v>1</v>
      </c>
      <c r="AD63" s="142"/>
    </row>
    <row r="64" spans="1:31" ht="13.8" thickBot="1" x14ac:dyDescent="0.3">
      <c r="A64" s="4"/>
      <c r="B64" s="4"/>
      <c r="C64" s="4"/>
      <c r="D64" s="4"/>
      <c r="E64" s="4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AA64" s="203" t="s">
        <v>79</v>
      </c>
      <c r="AB64" s="204"/>
      <c r="AC64" s="143">
        <f>AA8</f>
        <v>0</v>
      </c>
      <c r="AD64" s="144"/>
    </row>
    <row r="65" spans="1:30" x14ac:dyDescent="0.25">
      <c r="A65" s="4"/>
      <c r="B65" s="4"/>
      <c r="C65" s="4"/>
      <c r="D65" s="4"/>
      <c r="E65" s="4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AA65" s="196">
        <v>0.25</v>
      </c>
      <c r="AB65" s="197"/>
      <c r="AC65" s="145" t="e">
        <f>BETAINV(AA65,ShapeA,ShapeB,Min,Max)</f>
        <v>#NUM!</v>
      </c>
      <c r="AD65" s="144"/>
    </row>
    <row r="66" spans="1:30" x14ac:dyDescent="0.25">
      <c r="A66" s="4"/>
      <c r="B66" s="4"/>
      <c r="C66" s="4"/>
      <c r="D66" s="4"/>
      <c r="E66" s="4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AA66" s="196">
        <v>0.5</v>
      </c>
      <c r="AB66" s="197"/>
      <c r="AC66" s="145" t="e">
        <f>BETAINV(AA66,ShapeA,ShapeB,Min,Max)</f>
        <v>#NUM!</v>
      </c>
      <c r="AD66" s="144"/>
    </row>
    <row r="67" spans="1:30" x14ac:dyDescent="0.25">
      <c r="A67" s="4"/>
      <c r="B67" s="4"/>
      <c r="C67" s="4"/>
      <c r="D67" s="4"/>
      <c r="E67" s="4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AA67" s="196">
        <v>0.75</v>
      </c>
      <c r="AB67" s="197"/>
      <c r="AC67" s="145" t="e">
        <f>BETAINV(AA67,ShapeA,ShapeB,Min,Max)</f>
        <v>#NUM!</v>
      </c>
      <c r="AD67" s="144"/>
    </row>
    <row r="68" spans="1:30" x14ac:dyDescent="0.25">
      <c r="A68" s="4"/>
      <c r="B68" s="4"/>
      <c r="C68" s="4"/>
      <c r="D68" s="4"/>
      <c r="E68" s="4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AA68" s="196">
        <v>0.9</v>
      </c>
      <c r="AB68" s="197"/>
      <c r="AC68" s="145" t="e">
        <f>BETAINV(AA68,ShapeA,ShapeB,Min,Max)</f>
        <v>#NUM!</v>
      </c>
      <c r="AD68" s="144"/>
    </row>
    <row r="69" spans="1:30" ht="13.8" thickBot="1" x14ac:dyDescent="0.3">
      <c r="A69" s="4"/>
      <c r="B69" s="4"/>
      <c r="C69" s="4"/>
      <c r="D69" s="4"/>
      <c r="E69" s="4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AA69" s="198">
        <v>0.95</v>
      </c>
      <c r="AB69" s="199"/>
      <c r="AC69" s="146" t="e">
        <f>BETAINV(AA69,ShapeA,ShapeB,Min,Max)</f>
        <v>#NUM!</v>
      </c>
      <c r="AD69" s="144"/>
    </row>
    <row r="70" spans="1:30" ht="13.8" thickBot="1" x14ac:dyDescent="0.3">
      <c r="A70" s="4"/>
      <c r="B70" s="4"/>
      <c r="C70" s="4"/>
      <c r="D70" s="4"/>
      <c r="E70" s="4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AA70" s="141"/>
      <c r="AC70" s="85"/>
      <c r="AD70" s="144"/>
    </row>
    <row r="71" spans="1:30" x14ac:dyDescent="0.25">
      <c r="A71" s="4"/>
      <c r="B71" s="4"/>
      <c r="C71" s="4"/>
      <c r="D71" s="4"/>
      <c r="E71" s="4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AA71" s="193" t="s">
        <v>80</v>
      </c>
      <c r="AB71" s="194"/>
      <c r="AC71" s="195"/>
      <c r="AD71" s="144"/>
    </row>
    <row r="72" spans="1:30" ht="26.4" x14ac:dyDescent="0.25">
      <c r="A72" s="4"/>
      <c r="B72" s="4"/>
      <c r="C72" s="4"/>
      <c r="D72" s="4"/>
      <c r="E72" s="4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AA72" s="147" t="s">
        <v>81</v>
      </c>
      <c r="AB72" s="148">
        <f>Mean+2*StdDev</f>
        <v>129.0803793789849</v>
      </c>
      <c r="AC72" s="149">
        <f>AA8</f>
        <v>0</v>
      </c>
      <c r="AD72" s="144"/>
    </row>
    <row r="73" spans="1:30" ht="27" thickBot="1" x14ac:dyDescent="0.3">
      <c r="A73" s="4"/>
      <c r="B73" s="4"/>
      <c r="C73" s="4"/>
      <c r="D73" s="4"/>
      <c r="E73" s="4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AA73" s="150" t="s">
        <v>82</v>
      </c>
      <c r="AB73" s="151">
        <f>Mean-2*StdDev</f>
        <v>-104.54152127706622</v>
      </c>
      <c r="AC73" s="152">
        <f>AA8</f>
        <v>0</v>
      </c>
      <c r="AD73" s="144"/>
    </row>
    <row r="74" spans="1:30" x14ac:dyDescent="0.25">
      <c r="AA74" s="141"/>
      <c r="AB74" s="153"/>
      <c r="AD74" s="144"/>
    </row>
    <row r="75" spans="1:30" x14ac:dyDescent="0.25">
      <c r="AA75" s="141"/>
      <c r="AB75" s="153"/>
      <c r="AD75" s="144"/>
    </row>
    <row r="76" spans="1:30" x14ac:dyDescent="0.25">
      <c r="AA76" s="141"/>
      <c r="AB76" s="153"/>
      <c r="AD76" s="144"/>
    </row>
    <row r="77" spans="1:30" x14ac:dyDescent="0.25">
      <c r="AA77" s="141"/>
      <c r="AB77" s="153"/>
      <c r="AD77" s="144"/>
    </row>
    <row r="78" spans="1:30" x14ac:dyDescent="0.25">
      <c r="AA78" s="141"/>
      <c r="AB78" s="153"/>
      <c r="AD78" s="144"/>
    </row>
    <row r="79" spans="1:30" x14ac:dyDescent="0.25">
      <c r="AA79" s="141"/>
      <c r="AB79" s="153"/>
      <c r="AD79" s="144"/>
    </row>
    <row r="80" spans="1:30" x14ac:dyDescent="0.25">
      <c r="AA80" s="141"/>
      <c r="AB80" s="153"/>
      <c r="AD80" s="144"/>
    </row>
  </sheetData>
  <sheetProtection algorithmName="SHA-512" hashValue="ouOGYHabkh2qQe49XqyAJ+xF5RIGOGKNrnROA6rEwFwsOGTupr1jY4HE8SvEqC9PsZbegK8N/DWpomry7GJlWQ==" saltValue="luhFXdxvkgHPNKPkcYxpXg==" spinCount="100000" sheet="1" objects="1" scenarios="1" selectLockedCells="1"/>
  <mergeCells count="9">
    <mergeCell ref="B1:H2"/>
    <mergeCell ref="AA71:AC71"/>
    <mergeCell ref="AA66:AB66"/>
    <mergeCell ref="AA67:AB67"/>
    <mergeCell ref="AA68:AB68"/>
    <mergeCell ref="AA69:AB69"/>
    <mergeCell ref="AA22:AC22"/>
    <mergeCell ref="AA64:AB64"/>
    <mergeCell ref="AA65:AB65"/>
  </mergeCell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65</vt:i4>
      </vt:variant>
    </vt:vector>
  </HeadingPairs>
  <TitlesOfParts>
    <vt:vector size="72" baseType="lpstr">
      <vt:lpstr>MAIN</vt:lpstr>
      <vt:lpstr>MAIN Storage</vt:lpstr>
      <vt:lpstr>Price</vt:lpstr>
      <vt:lpstr>Yield</vt:lpstr>
      <vt:lpstr>Costs</vt:lpstr>
      <vt:lpstr>Margin</vt:lpstr>
      <vt:lpstr>Returns</vt:lpstr>
      <vt:lpstr>Costs!BetaFn</vt:lpstr>
      <vt:lpstr>Margin!BetaFn</vt:lpstr>
      <vt:lpstr>Returns!BetaFn</vt:lpstr>
      <vt:lpstr>Yield!BetaFn</vt:lpstr>
      <vt:lpstr>BetaFn</vt:lpstr>
      <vt:lpstr>Costs!GammaA</vt:lpstr>
      <vt:lpstr>Margin!GammaA</vt:lpstr>
      <vt:lpstr>Returns!GammaA</vt:lpstr>
      <vt:lpstr>Yield!GammaA</vt:lpstr>
      <vt:lpstr>GammaA</vt:lpstr>
      <vt:lpstr>Costs!GammaAB</vt:lpstr>
      <vt:lpstr>Margin!GammaAB</vt:lpstr>
      <vt:lpstr>Returns!GammaAB</vt:lpstr>
      <vt:lpstr>Yield!GammaAB</vt:lpstr>
      <vt:lpstr>GammaAB</vt:lpstr>
      <vt:lpstr>Costs!GammaB</vt:lpstr>
      <vt:lpstr>Margin!GammaB</vt:lpstr>
      <vt:lpstr>Returns!GammaB</vt:lpstr>
      <vt:lpstr>Yield!GammaB</vt:lpstr>
      <vt:lpstr>GammaB</vt:lpstr>
      <vt:lpstr>Costs!Interval</vt:lpstr>
      <vt:lpstr>Margin!Interval</vt:lpstr>
      <vt:lpstr>Returns!Interval</vt:lpstr>
      <vt:lpstr>Yield!Interval</vt:lpstr>
      <vt:lpstr>Interval</vt:lpstr>
      <vt:lpstr>Costs!Max</vt:lpstr>
      <vt:lpstr>Margin!Max</vt:lpstr>
      <vt:lpstr>Returns!Max</vt:lpstr>
      <vt:lpstr>Yield!Max</vt:lpstr>
      <vt:lpstr>Max</vt:lpstr>
      <vt:lpstr>Costs!Mean</vt:lpstr>
      <vt:lpstr>Margin!Mean</vt:lpstr>
      <vt:lpstr>Returns!Mean</vt:lpstr>
      <vt:lpstr>Yield!Mean</vt:lpstr>
      <vt:lpstr>Mean</vt:lpstr>
      <vt:lpstr>Costs!Median</vt:lpstr>
      <vt:lpstr>Margin!Median</vt:lpstr>
      <vt:lpstr>Returns!Median</vt:lpstr>
      <vt:lpstr>Yield!Median</vt:lpstr>
      <vt:lpstr>Median</vt:lpstr>
      <vt:lpstr>Costs!Min</vt:lpstr>
      <vt:lpstr>Margin!Min</vt:lpstr>
      <vt:lpstr>Returns!Min</vt:lpstr>
      <vt:lpstr>Yield!Min</vt:lpstr>
      <vt:lpstr>Min</vt:lpstr>
      <vt:lpstr>Costs!Mode</vt:lpstr>
      <vt:lpstr>Margin!Mode</vt:lpstr>
      <vt:lpstr>Returns!Mode</vt:lpstr>
      <vt:lpstr>Yield!Mode</vt:lpstr>
      <vt:lpstr>Mode</vt:lpstr>
      <vt:lpstr>Costs!ShapeA</vt:lpstr>
      <vt:lpstr>Margin!ShapeA</vt:lpstr>
      <vt:lpstr>Returns!ShapeA</vt:lpstr>
      <vt:lpstr>Yield!ShapeA</vt:lpstr>
      <vt:lpstr>ShapeA</vt:lpstr>
      <vt:lpstr>Costs!ShapeB</vt:lpstr>
      <vt:lpstr>Margin!ShapeB</vt:lpstr>
      <vt:lpstr>Returns!ShapeB</vt:lpstr>
      <vt:lpstr>Yield!ShapeB</vt:lpstr>
      <vt:lpstr>ShapeB</vt:lpstr>
      <vt:lpstr>Costs!StdDev</vt:lpstr>
      <vt:lpstr>Margin!StdDev</vt:lpstr>
      <vt:lpstr>Returns!StdDev</vt:lpstr>
      <vt:lpstr>Yield!StdDev</vt:lpstr>
      <vt:lpstr>StdDev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Parsons</dc:creator>
  <cp:lastModifiedBy>Jay Parsons</cp:lastModifiedBy>
  <cp:lastPrinted>2003-10-23T22:56:24Z</cp:lastPrinted>
  <dcterms:created xsi:type="dcterms:W3CDTF">2003-09-30T18:27:45Z</dcterms:created>
  <dcterms:modified xsi:type="dcterms:W3CDTF">2021-02-11T23:10:33Z</dcterms:modified>
</cp:coreProperties>
</file>